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InkAnnotation="0" codeName="ThisWorkbook"/>
  <mc:AlternateContent xmlns:mc="http://schemas.openxmlformats.org/markup-compatibility/2006">
    <mc:Choice Requires="x15">
      <x15ac:absPath xmlns:x15ac="http://schemas.microsoft.com/office/spreadsheetml/2010/11/ac" url="https://erawa-my.sharepoint.com/personal/leanne_richmond_erawa_com_au/Documents/ERA Website/20241104-1108/7 Richard Wed 11am/"/>
    </mc:Choice>
  </mc:AlternateContent>
  <xr:revisionPtr revIDLastSave="0" documentId="8_{01DA3BC3-C8C0-46ED-A9DD-D41CA04C88CA}" xr6:coauthVersionLast="47" xr6:coauthVersionMax="47" xr10:uidLastSave="{00000000-0000-0000-0000-000000000000}"/>
  <bookViews>
    <workbookView xWindow="28680" yWindow="90" windowWidth="29040" windowHeight="15840" tabRatio="789" xr2:uid="{D228E931-BFF1-4F5F-BB99-1B087B6CBD04}"/>
  </bookViews>
  <sheets>
    <sheet name="Cover" sheetId="2" r:id="rId1"/>
    <sheet name="Summary" sheetId="37" r:id="rId2"/>
    <sheet name="Input" sheetId="4" r:id="rId3"/>
    <sheet name="Escalation factors" sheetId="47" r:id="rId4"/>
    <sheet name="Annualised Capital Cost" sheetId="42" r:id="rId5"/>
    <sheet name="Annualised Fixed O&amp;M" sheetId="44" r:id="rId6"/>
    <sheet name="Legend" sheetId="10" r:id="rId7"/>
  </sheets>
  <externalReferences>
    <externalReference r:id="rId8"/>
  </externalReferences>
  <definedNames>
    <definedName name="__123Graph_X" hidden="1">'[1]rate 99-00'!$E$10:$E$166</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Key1" hidden="1">'[1]rate 99-00'!$B$11</definedName>
    <definedName name="_Order1" hidden="1">255</definedName>
    <definedName name="_Sort" hidden="1">'[1]rate 99-00'!$B$11:$G$167</definedName>
    <definedName name="billion">Legend!$E$81</definedName>
    <definedName name="Dashboard_Master">Summary!$Y$1</definedName>
    <definedName name="million">Legend!$E$80</definedName>
    <definedName name="Months_Yr">Legend!$E$71</definedName>
    <definedName name="Pal_Workbook_GUID" hidden="1">"UY4I8HU9AHG8V5D58HA2P164"</definedName>
    <definedName name="_xlnm.Print_Area" localSheetId="0">Cover!$A$1:$BD$32</definedName>
    <definedName name="_xlnm.Print_Area" localSheetId="1">Summary!$B$1:$BD$36</definedName>
    <definedName name="_xlnm.Print_Titles" localSheetId="2">Input!$1:$5</definedName>
    <definedName name="_xlnm.Print_Titles" localSheetId="1">Summary!$1:$3</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TRUE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thousand">Legend!$E$79</definedName>
    <definedName name="treeList" hidden="1">"11000000000000000000000000000000000000000000000000000000000000000000000000000000000000000000000000000000000000000000000000000000000000000000000000000000000000000000000000000000000000000000000000000000"</definedName>
    <definedName name="verysmallnumber">Legend!$E$78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 i="44" l="1"/>
  <c r="L110" i="44"/>
  <c r="L95" i="44"/>
  <c r="L82" i="44"/>
  <c r="L67" i="44"/>
  <c r="L48" i="44"/>
  <c r="L41" i="44"/>
  <c r="L26" i="44"/>
  <c r="L19" i="44"/>
  <c r="L82" i="42"/>
  <c r="I7" i="47"/>
  <c r="F30" i="42"/>
  <c r="G46" i="42"/>
  <c r="E8" i="44" l="1"/>
  <c r="E108" i="44"/>
  <c r="J108" i="44" s="1"/>
  <c r="F106" i="44"/>
  <c r="E106" i="44"/>
  <c r="E113" i="44" s="1"/>
  <c r="E93" i="44"/>
  <c r="J93" i="44" s="1"/>
  <c r="F91" i="44"/>
  <c r="E91" i="44"/>
  <c r="F78" i="44"/>
  <c r="E80" i="44"/>
  <c r="J80" i="44" s="1"/>
  <c r="E78" i="44"/>
  <c r="E85" i="44" s="1"/>
  <c r="E65" i="44"/>
  <c r="J65" i="44" s="1"/>
  <c r="F63" i="44"/>
  <c r="E63" i="44"/>
  <c r="E70" i="44" s="1"/>
  <c r="F80" i="44" l="1"/>
  <c r="G80" i="44"/>
  <c r="G91" i="44"/>
  <c r="F95" i="44" s="1"/>
  <c r="G106" i="44"/>
  <c r="F110" i="44" s="1"/>
  <c r="H80" i="44"/>
  <c r="E98" i="44"/>
  <c r="F108" i="44"/>
  <c r="G108" i="44"/>
  <c r="H108" i="44"/>
  <c r="I108" i="44"/>
  <c r="F93" i="44"/>
  <c r="G93" i="44"/>
  <c r="H93" i="44"/>
  <c r="I93" i="44"/>
  <c r="I80" i="44"/>
  <c r="G78" i="44"/>
  <c r="F82" i="44" s="1"/>
  <c r="F65" i="44"/>
  <c r="G65" i="44"/>
  <c r="G63" i="44"/>
  <c r="F67" i="44" s="1"/>
  <c r="H65" i="44"/>
  <c r="I65" i="44"/>
  <c r="E92" i="42"/>
  <c r="E90" i="42"/>
  <c r="E80" i="42"/>
  <c r="E78" i="42"/>
  <c r="E68" i="42"/>
  <c r="E66" i="42"/>
  <c r="G67" i="44" l="1"/>
  <c r="G82" i="44"/>
  <c r="H82" i="44" s="1"/>
  <c r="I82" i="44" s="1"/>
  <c r="L85" i="44" s="1"/>
  <c r="G110" i="44"/>
  <c r="H110" i="44" s="1"/>
  <c r="I110" i="44" s="1"/>
  <c r="L113" i="44" s="1"/>
  <c r="G95" i="44"/>
  <c r="H95" i="44" s="1"/>
  <c r="I95" i="44" s="1"/>
  <c r="L98" i="44" s="1"/>
  <c r="H67" i="44"/>
  <c r="I67" i="44"/>
  <c r="L70" i="44" s="1"/>
  <c r="E56" i="42" l="1"/>
  <c r="E54" i="42"/>
  <c r="E38" i="4"/>
  <c r="E28" i="42"/>
  <c r="E106" i="4"/>
  <c r="E100" i="4"/>
  <c r="E94" i="4"/>
  <c r="E88" i="4"/>
  <c r="L10" i="42"/>
  <c r="R12" i="37"/>
  <c r="R13" i="37"/>
  <c r="L18" i="42"/>
  <c r="E18" i="42" s="1"/>
  <c r="E46" i="44" l="1"/>
  <c r="J46" i="44" s="1"/>
  <c r="L29" i="44"/>
  <c r="E24" i="44"/>
  <c r="J24" i="44" s="1"/>
  <c r="F46" i="44" l="1"/>
  <c r="G46" i="44"/>
  <c r="H46" i="44"/>
  <c r="I46" i="44"/>
  <c r="G24" i="44"/>
  <c r="F24" i="44"/>
  <c r="H24" i="44"/>
  <c r="I24" i="44"/>
  <c r="E82" i="4" l="1"/>
  <c r="E80" i="4"/>
  <c r="F44" i="44" s="1"/>
  <c r="E73" i="4"/>
  <c r="E71" i="4"/>
  <c r="F22" i="44" s="1"/>
  <c r="E44" i="44"/>
  <c r="F37" i="44"/>
  <c r="G44" i="44" l="1"/>
  <c r="F48" i="44" s="1"/>
  <c r="G48" i="44" s="1"/>
  <c r="H48" i="44" s="1"/>
  <c r="I48" i="44" s="1"/>
  <c r="E79" i="4" l="1"/>
  <c r="E70" i="4"/>
  <c r="E56" i="4"/>
  <c r="E50" i="4"/>
  <c r="E44" i="4"/>
  <c r="E32" i="4"/>
  <c r="E28" i="4"/>
  <c r="E24" i="4"/>
  <c r="A1" i="47" l="1"/>
  <c r="E22" i="44" l="1"/>
  <c r="G22" i="44" s="1"/>
  <c r="F26" i="44" s="1"/>
  <c r="G26" i="44" s="1"/>
  <c r="H26" i="44" s="1"/>
  <c r="I26" i="44" s="1"/>
  <c r="A1" i="44" l="1"/>
  <c r="A1" i="42" l="1"/>
  <c r="A1" i="10" l="1"/>
  <c r="A1" i="4" l="1"/>
  <c r="E39" i="44" l="1"/>
  <c r="E17" i="44"/>
  <c r="F102" i="42"/>
  <c r="E102" i="42"/>
  <c r="E86" i="42"/>
  <c r="E74" i="42"/>
  <c r="E62" i="42"/>
  <c r="E37" i="42"/>
  <c r="G37" i="42" s="1"/>
  <c r="E44" i="42"/>
  <c r="E35" i="42"/>
  <c r="E42" i="42"/>
  <c r="F46" i="42" s="1"/>
  <c r="E37" i="44"/>
  <c r="E54" i="44" s="1"/>
  <c r="N7" i="37"/>
  <c r="F39" i="42" l="1"/>
  <c r="G39" i="42" s="1"/>
  <c r="E49" i="42"/>
  <c r="F66" i="42"/>
  <c r="G66" i="42" s="1"/>
  <c r="F90" i="42"/>
  <c r="F78" i="42"/>
  <c r="G78" i="42" s="1"/>
  <c r="F54" i="42"/>
  <c r="G54" i="42" s="1"/>
  <c r="F58" i="42" s="1"/>
  <c r="E15" i="44"/>
  <c r="F15" i="44"/>
  <c r="G80" i="42"/>
  <c r="E30" i="42"/>
  <c r="H92" i="42"/>
  <c r="F68" i="42"/>
  <c r="I68" i="42"/>
  <c r="L70" i="42" s="1"/>
  <c r="H68" i="42"/>
  <c r="G68" i="42"/>
  <c r="H56" i="42"/>
  <c r="I56" i="42"/>
  <c r="L58" i="42" s="1"/>
  <c r="F56" i="42"/>
  <c r="G56" i="42"/>
  <c r="H44" i="42"/>
  <c r="F44" i="42"/>
  <c r="G44" i="42"/>
  <c r="I44" i="42"/>
  <c r="L46" i="42" s="1"/>
  <c r="H37" i="42"/>
  <c r="I37" i="42"/>
  <c r="L39" i="42" s="1"/>
  <c r="F37" i="42"/>
  <c r="AZ17" i="37"/>
  <c r="R10" i="37"/>
  <c r="R11" i="37"/>
  <c r="L14" i="42"/>
  <c r="E14" i="42" s="1"/>
  <c r="E31" i="44" l="1"/>
  <c r="F32" i="42"/>
  <c r="F82" i="42"/>
  <c r="G82" i="42" s="1"/>
  <c r="E84" i="42"/>
  <c r="L84" i="42" s="1"/>
  <c r="G30" i="42"/>
  <c r="G58" i="42"/>
  <c r="H58" i="42" s="1"/>
  <c r="I58" i="42" s="1"/>
  <c r="E72" i="42"/>
  <c r="L72" i="42" s="1"/>
  <c r="F70" i="42"/>
  <c r="G70" i="42" s="1"/>
  <c r="H70" i="42" s="1"/>
  <c r="I70" i="42" s="1"/>
  <c r="H80" i="42"/>
  <c r="E60" i="42"/>
  <c r="L60" i="42" s="1"/>
  <c r="F80" i="42"/>
  <c r="I80" i="42"/>
  <c r="J39" i="44"/>
  <c r="G39" i="44"/>
  <c r="H39" i="44"/>
  <c r="F39" i="44"/>
  <c r="I39" i="44"/>
  <c r="G37" i="44"/>
  <c r="F41" i="44" s="1"/>
  <c r="H17" i="44"/>
  <c r="G17" i="44"/>
  <c r="F17" i="44"/>
  <c r="I17" i="44"/>
  <c r="J17" i="44"/>
  <c r="G15" i="44"/>
  <c r="F19" i="44" s="1"/>
  <c r="H30" i="42"/>
  <c r="I30" i="42"/>
  <c r="L32" i="42" s="1"/>
  <c r="G92" i="42"/>
  <c r="F92" i="42"/>
  <c r="I92" i="42"/>
  <c r="H46" i="42"/>
  <c r="I46" i="42" s="1"/>
  <c r="H39" i="42"/>
  <c r="I39" i="42" s="1"/>
  <c r="E10" i="42"/>
  <c r="G32" i="42" l="1"/>
  <c r="H32" i="42" s="1"/>
  <c r="I32" i="42" s="1"/>
  <c r="L49" i="42" s="1"/>
  <c r="L62" i="42"/>
  <c r="H82" i="42"/>
  <c r="I82" i="42" s="1"/>
  <c r="L86" i="42" s="1"/>
  <c r="L74" i="42"/>
  <c r="G41" i="44"/>
  <c r="H41" i="44" s="1"/>
  <c r="I41" i="44" s="1"/>
  <c r="L54" i="44" s="1"/>
  <c r="L51" i="44"/>
  <c r="G19" i="44"/>
  <c r="H19" i="44" s="1"/>
  <c r="I19" i="44" s="1"/>
  <c r="L31" i="44" s="1"/>
  <c r="AZ8" i="37" l="1"/>
  <c r="G90" i="42" l="1"/>
  <c r="F94" i="42" s="1"/>
  <c r="G94" i="42" s="1"/>
  <c r="H94" i="42" s="1"/>
  <c r="E98" i="42"/>
  <c r="E104" i="42" l="1"/>
  <c r="E7" i="42" s="1"/>
  <c r="E12" i="42" s="1"/>
  <c r="E16" i="42" s="1"/>
  <c r="I94" i="42"/>
  <c r="L94" i="42"/>
  <c r="E96" i="42"/>
  <c r="L96" i="42" s="1"/>
  <c r="L98" i="42" s="1"/>
  <c r="L102" i="42" l="1"/>
  <c r="L104" i="42" l="1"/>
  <c r="L7" i="42" s="1"/>
  <c r="L12" i="42" s="1"/>
  <c r="L16" i="42" s="1"/>
  <c r="L20" i="42" s="1"/>
  <c r="E20" i="42" l="1"/>
  <c r="AY13" i="37"/>
  <c r="AZ20" i="37" l="1"/>
  <c r="AZ22" i="37" l="1"/>
</calcChain>
</file>

<file path=xl/sharedStrings.xml><?xml version="1.0" encoding="utf-8"?>
<sst xmlns="http://schemas.openxmlformats.org/spreadsheetml/2006/main" count="568" uniqueCount="208">
  <si>
    <t>Model overview</t>
  </si>
  <si>
    <t>Contents</t>
  </si>
  <si>
    <t>Dashboard</t>
  </si>
  <si>
    <t>Runs the model and provides key outputs for selected case</t>
  </si>
  <si>
    <t>Inputs</t>
  </si>
  <si>
    <t>Input sheet</t>
  </si>
  <si>
    <t>Escalation factors</t>
  </si>
  <si>
    <t>Input sheet for escalation factors</t>
  </si>
  <si>
    <t>WACC</t>
  </si>
  <si>
    <t>Calculation sheet</t>
  </si>
  <si>
    <t>Annualised Capital Cost</t>
  </si>
  <si>
    <t>Annualised Fixed O&amp;M</t>
  </si>
  <si>
    <t>Legend</t>
  </si>
  <si>
    <t>Style guide</t>
  </si>
  <si>
    <t>ERA</t>
  </si>
  <si>
    <t>Model structure</t>
  </si>
  <si>
    <t>Calculation sheets</t>
  </si>
  <si>
    <t xml:space="preserve">Disclaimer </t>
  </si>
  <si>
    <t>The contents, including any opinions, conclusions or recommendations contained in, or which may be implied from, this model must not be relied upon. The ERA reserves the right, at any time, without notice, to modify or retract any part or all of this model. To the maximum extent permitted by law, the ERA excludes and disclaims any responsibility or liability arising from or in connection with this model.</t>
  </si>
  <si>
    <t>Benchmark Reserve Capacity Price</t>
  </si>
  <si>
    <t>DASHBOARD</t>
  </si>
  <si>
    <t>SUMMARY</t>
  </si>
  <si>
    <t>CASE DESCRIPTION</t>
  </si>
  <si>
    <t>BENCHMARK RESERVE CAPACITY PRICE (BRCP)</t>
  </si>
  <si>
    <t>Case</t>
  </si>
  <si>
    <t>Annual Fixed O&amp;M</t>
  </si>
  <si>
    <t>$/year</t>
  </si>
  <si>
    <t>GENERAL ASSUMPTIONS</t>
  </si>
  <si>
    <t>is the annual fixed operating and maintenance costs for a typical BESS,</t>
  </si>
  <si>
    <t>Capacity Credit</t>
  </si>
  <si>
    <t>MW</t>
  </si>
  <si>
    <t>expressed in Australian dollars</t>
  </si>
  <si>
    <t>Term of Finance</t>
  </si>
  <si>
    <t>years</t>
  </si>
  <si>
    <t>%</t>
  </si>
  <si>
    <t>is the capital cost, expressed in Australia dollars, annualised over a 15 year period</t>
  </si>
  <si>
    <t>using a Weighted Average Cost of Capital (WACC) as determined by the ERA with a tilt</t>
  </si>
  <si>
    <t>Capacity Credit (CC)</t>
  </si>
  <si>
    <t>is the expected Capacity Credit allocation determined @ 41DegC</t>
  </si>
  <si>
    <t>$/MW/year</t>
  </si>
  <si>
    <t>Input</t>
  </si>
  <si>
    <t>Description</t>
  </si>
  <si>
    <t>Units</t>
  </si>
  <si>
    <t>General</t>
  </si>
  <si>
    <t>200MW CC (15 years)</t>
  </si>
  <si>
    <t>Capacity Credits</t>
  </si>
  <si>
    <t>Period of assessment</t>
  </si>
  <si>
    <t>Start date</t>
  </si>
  <si>
    <t>date</t>
  </si>
  <si>
    <t>Tilt</t>
  </si>
  <si>
    <t xml:space="preserve">x </t>
  </si>
  <si>
    <t>Weighted Average Cost of Capital (WACC)</t>
  </si>
  <si>
    <t>BESS development and capital costs</t>
  </si>
  <si>
    <t>Lithium-ion battery modules</t>
  </si>
  <si>
    <t>$</t>
  </si>
  <si>
    <t>Escalation case</t>
  </si>
  <si>
    <t>[1-10]</t>
  </si>
  <si>
    <t>Escalation factor</t>
  </si>
  <si>
    <t>Power Conversion System</t>
  </si>
  <si>
    <t>Equipment component</t>
  </si>
  <si>
    <t>Transmission Connection Capital Costs</t>
  </si>
  <si>
    <t>Total costs</t>
  </si>
  <si>
    <t>Costs to be escalated</t>
  </si>
  <si>
    <t>Contingency</t>
  </si>
  <si>
    <t>Include/ exclude</t>
  </si>
  <si>
    <t>[1,0]</t>
  </si>
  <si>
    <t>Percentage of capital cost</t>
  </si>
  <si>
    <t>BESS</t>
  </si>
  <si>
    <t>BESS fixed O&amp;M (annual)</t>
  </si>
  <si>
    <t>Transmission</t>
  </si>
  <si>
    <t>[End of worksheet]</t>
  </si>
  <si>
    <t>Escalation Factors</t>
  </si>
  <si>
    <t>WA WPI - Labour</t>
  </si>
  <si>
    <t>CPI % Change</t>
  </si>
  <si>
    <t>[spare]</t>
  </si>
  <si>
    <t>WACC (nominal, pre-tax)</t>
  </si>
  <si>
    <t>Calculation</t>
  </si>
  <si>
    <t xml:space="preserve">Annualised Capital Cost </t>
  </si>
  <si>
    <t>Capital Cost (with cash flow timing adj.)</t>
  </si>
  <si>
    <t>Annuity Tilt</t>
  </si>
  <si>
    <t>Tilted Annuity Capital Cost</t>
  </si>
  <si>
    <t>Calculation of capital cost components</t>
  </si>
  <si>
    <t>BESS supply and installation costs</t>
  </si>
  <si>
    <t>Capex</t>
  </si>
  <si>
    <t>Factor</t>
  </si>
  <si>
    <t>Escalation</t>
  </si>
  <si>
    <t>Lithium-ion battery modules with escalation</t>
  </si>
  <si>
    <t>Power Conversion System with escalation</t>
  </si>
  <si>
    <t>Electrical and control BoP with escalation</t>
  </si>
  <si>
    <t>Total BESS supply and installation costs</t>
  </si>
  <si>
    <t>%  escalated</t>
  </si>
  <si>
    <t>$  escalated</t>
  </si>
  <si>
    <t>Costs to be escalation</t>
  </si>
  <si>
    <t>Costs with escalation</t>
  </si>
  <si>
    <t>Costs without escalation</t>
  </si>
  <si>
    <t>Flag</t>
  </si>
  <si>
    <t>% of capex</t>
  </si>
  <si>
    <t>Contingency costs</t>
  </si>
  <si>
    <t>Total capex</t>
  </si>
  <si>
    <t>Annualised Fixed Operations &amp; Maintenance</t>
  </si>
  <si>
    <t>BESS O&amp;M</t>
  </si>
  <si>
    <t>Transmission O&amp;M</t>
  </si>
  <si>
    <t>Total Fixed O&amp;M</t>
  </si>
  <si>
    <t>BESS O&amp;M Costs to be escalated</t>
  </si>
  <si>
    <t>Total BESS O&amp;M</t>
  </si>
  <si>
    <t>Formatting of Headers and Dividers</t>
  </si>
  <si>
    <t>Sheet Header 1</t>
  </si>
  <si>
    <t>Level 1</t>
  </si>
  <si>
    <t>SheetHeader1</t>
  </si>
  <si>
    <t>Sheet Header 2</t>
  </si>
  <si>
    <t>Level 2</t>
  </si>
  <si>
    <t>SheetHeader2</t>
  </si>
  <si>
    <t>Sheet Header 3</t>
  </si>
  <si>
    <t>Level 3</t>
  </si>
  <si>
    <t>SheetHeader3</t>
  </si>
  <si>
    <t>Header 1</t>
  </si>
  <si>
    <t>Header1</t>
  </si>
  <si>
    <t>Header 2</t>
  </si>
  <si>
    <t>Header2</t>
  </si>
  <si>
    <t>Header 3</t>
  </si>
  <si>
    <t>Header3</t>
  </si>
  <si>
    <t>Inputs Divider</t>
  </si>
  <si>
    <t>Divider</t>
  </si>
  <si>
    <t>Inputs_Divider</t>
  </si>
  <si>
    <t>Inputs Divider 2</t>
  </si>
  <si>
    <t>Inputs_Divider 2</t>
  </si>
  <si>
    <t>Table Heading</t>
  </si>
  <si>
    <t>Table_Heading</t>
  </si>
  <si>
    <t>Individual Cell Formatting</t>
  </si>
  <si>
    <t>Assumptions input</t>
  </si>
  <si>
    <t>Assumptions_Input</t>
  </si>
  <si>
    <t>Assumptions linked to chooser</t>
  </si>
  <si>
    <t>Assumptions_linked</t>
  </si>
  <si>
    <t>Calculation insheet</t>
  </si>
  <si>
    <t>Case Selector</t>
  </si>
  <si>
    <t>Case_Selector</t>
  </si>
  <si>
    <t>Empty Cell</t>
  </si>
  <si>
    <t>Empty_Cell</t>
  </si>
  <si>
    <t>Technical Input</t>
  </si>
  <si>
    <t>Technical_Input</t>
  </si>
  <si>
    <t>Check</t>
  </si>
  <si>
    <t>OK</t>
  </si>
  <si>
    <t>Override</t>
  </si>
  <si>
    <t>NPV</t>
  </si>
  <si>
    <t>Infrastructure</t>
  </si>
  <si>
    <t>Line Total</t>
  </si>
  <si>
    <t>Line_Summary</t>
  </si>
  <si>
    <t>AUD</t>
  </si>
  <si>
    <t>Operation (Addition / Total)</t>
  </si>
  <si>
    <t>Line_Total</t>
  </si>
  <si>
    <t>Closing Balance</t>
  </si>
  <si>
    <t>Line_ClosingBal</t>
  </si>
  <si>
    <t>Key Line</t>
  </si>
  <si>
    <t>Line_Key</t>
  </si>
  <si>
    <t>Number Formatting Styles</t>
  </si>
  <si>
    <t>Positive Number (with decimals)</t>
  </si>
  <si>
    <t>Positive Number (no decimals)</t>
  </si>
  <si>
    <t>Negative Number (with decimals)</t>
  </si>
  <si>
    <t>Negative Number (no decimals)</t>
  </si>
  <si>
    <t>Zero</t>
  </si>
  <si>
    <t>Percentage</t>
  </si>
  <si>
    <t>Constants</t>
  </si>
  <si>
    <t>Months Per Year</t>
  </si>
  <si>
    <t>Months_Yr</t>
  </si>
  <si>
    <t>Quarters Per Year</t>
  </si>
  <si>
    <t>Qtrs_Yr</t>
  </si>
  <si>
    <t>Days Per Year</t>
  </si>
  <si>
    <t>Days_Yr</t>
  </si>
  <si>
    <t>Days Per Week</t>
  </si>
  <si>
    <t>Days_Week</t>
  </si>
  <si>
    <t>Weeks Per Year</t>
  </si>
  <si>
    <t>Weeks_Yr</t>
  </si>
  <si>
    <t>Hours per Day</t>
  </si>
  <si>
    <t>Hours_day</t>
  </si>
  <si>
    <t>Years per Decade</t>
  </si>
  <si>
    <t>Years_decade</t>
  </si>
  <si>
    <t>Very Small Number</t>
  </si>
  <si>
    <t>Verysmallnumber</t>
  </si>
  <si>
    <t>Thousand</t>
  </si>
  <si>
    <t>Million</t>
  </si>
  <si>
    <t>Billion</t>
  </si>
  <si>
    <t>x</t>
  </si>
  <si>
    <t>Supply &amp; Delivery Cost</t>
  </si>
  <si>
    <t xml:space="preserve"> BoP</t>
  </si>
  <si>
    <t>Land</t>
  </si>
  <si>
    <t>Construction</t>
  </si>
  <si>
    <t>Other Indirect Costs</t>
  </si>
  <si>
    <t>Connection Asset O&amp;M (annual)</t>
  </si>
  <si>
    <t>Transmission network service charges</t>
  </si>
  <si>
    <t>Corporate overheads and various consulting services</t>
  </si>
  <si>
    <t>Site security</t>
  </si>
  <si>
    <t>Local government rates</t>
  </si>
  <si>
    <t>Cost (annual)</t>
  </si>
  <si>
    <t>BOP</t>
  </si>
  <si>
    <t>Total Construction Costs</t>
  </si>
  <si>
    <t>Total Land Costs</t>
  </si>
  <si>
    <t>Custom Western Power</t>
  </si>
  <si>
    <t>Total Transmission Connection</t>
  </si>
  <si>
    <t xml:space="preserve"> Costs to be escalated</t>
  </si>
  <si>
    <t>Total development and capital costs</t>
  </si>
  <si>
    <t>BRCP = (Annual Fixed O&amp;M + Annualised Capital Cost) / Capacity Credits</t>
  </si>
  <si>
    <t>Escalated to 1 April 2027</t>
  </si>
  <si>
    <t>Escalated to 1 Oct 2027</t>
  </si>
  <si>
    <t>as at 30 Jun</t>
  </si>
  <si>
    <t>as at 1 Oct</t>
  </si>
  <si>
    <t>Rounded up to nearest $100</t>
  </si>
  <si>
    <t>Benchmark Reserve Capacity Price - BESS - 2027/28 Capacity Year</t>
  </si>
  <si>
    <t>Draft determination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</si>
</sst>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41" formatCode="_-* #,##0_-;\-* #,##0_-;_-* &quot;-&quot;_-;_-@_-"/>
    <numFmt numFmtId="43" formatCode="_-* #,##0.00_-;\-* #,##0.00_-;_-* &quot;-&quot;??_-;_-@_-"/>
    <numFmt numFmtId="164" formatCode="_(* #,##0_);_(* \(#,##0\);_(* &quot;-&quot;_);_(@_)"/>
    <numFmt numFmtId="165" formatCode="_(* #,##0.00_);_(* \(#,##0.00\);_(* &quot;-&quot;??_);_(@_)"/>
    <numFmt numFmtId="166" formatCode="ddd\,\ d\ mmmm\ yyyy"/>
    <numFmt numFmtId="167" formatCode="&quot;FY&quot;\ General"/>
    <numFmt numFmtId="168" formatCode="#,##0_-;\ \(#,##0\);_-* &quot;-&quot;??;_-@_-"/>
    <numFmt numFmtId="169" formatCode="&quot;Warning&quot;;\ &quot;Warning&quot;;\ &quot;Ok&quot;"/>
    <numFmt numFmtId="170" formatCode="_(* #,##0_);_(* \(#,##0\);_(* &quot;-&quot;??_);_(@_)"/>
    <numFmt numFmtId="171" formatCode="[$-C09]dd\-mmm\-yy;@"/>
    <numFmt numFmtId="172" formatCode="&quot;Case&quot;\ 0"/>
    <numFmt numFmtId="173" formatCode="_(* #,##0.00%_);_(* \(#,##0.00%\);_(* &quot;-&quot;??_);_(@_)"/>
    <numFmt numFmtId="174" formatCode="_(* #,##0.0_);_(* \(#,##0.0\);_(* &quot;-&quot;??_);_(@_)"/>
    <numFmt numFmtId="175" formatCode="dd\ mmm\ yy"/>
    <numFmt numFmtId="176" formatCode="_-* #,##0_-;\-* #,##0_-;_-* &quot;-&quot;??_-;_-@_-"/>
    <numFmt numFmtId="177" formatCode="_(0.0\x_)_)_';_(\(0.0\x\)_'_';_(&quot;–&quot;_)_%;_(@_)_%"/>
  </numFmts>
  <fonts count="69"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b/>
      <sz val="12"/>
      <color rgb="FFFFFFFF"/>
      <name val="Arial"/>
      <family val="2"/>
    </font>
    <font>
      <sz val="10"/>
      <color theme="1"/>
      <name val="Arial"/>
      <family val="2"/>
    </font>
    <font>
      <b/>
      <sz val="10"/>
      <color theme="1"/>
      <name val="Arial"/>
      <family val="2"/>
    </font>
    <font>
      <sz val="10"/>
      <color theme="0" tint="-0.499984740745262"/>
      <name val="Arial"/>
      <family val="2"/>
    </font>
    <font>
      <b/>
      <sz val="12"/>
      <color rgb="FF003767"/>
      <name val="Arial"/>
      <family val="2"/>
    </font>
    <font>
      <b/>
      <sz val="16"/>
      <color rgb="FFFFFFFF"/>
      <name val="Arial"/>
      <family val="2"/>
    </font>
    <font>
      <i/>
      <sz val="10"/>
      <color theme="1"/>
      <name val="Arial"/>
      <family val="2"/>
    </font>
    <font>
      <sz val="10"/>
      <color rgb="FFFFFFFF"/>
      <name val="Arial"/>
      <family val="2"/>
    </font>
    <font>
      <sz val="10"/>
      <color theme="1" tint="0.499984740745262"/>
      <name val="Arial"/>
      <family val="2"/>
    </font>
    <font>
      <sz val="10"/>
      <color rgb="FF000000"/>
      <name val="Arial"/>
      <family val="2"/>
    </font>
    <font>
      <i/>
      <sz val="10"/>
      <color theme="0" tint="-0.499984740745262"/>
      <name val="Arial"/>
      <family val="2"/>
    </font>
    <font>
      <b/>
      <sz val="12"/>
      <color rgb="FFFFC000"/>
      <name val="Arial"/>
      <family val="2"/>
    </font>
    <font>
      <b/>
      <sz val="11"/>
      <color rgb="FFFFFFFF"/>
      <name val="Arial"/>
      <family val="2"/>
    </font>
    <font>
      <b/>
      <sz val="10"/>
      <name val="Arial"/>
      <family val="2"/>
    </font>
    <font>
      <sz val="10"/>
      <name val="Arial"/>
      <family val="2"/>
    </font>
    <font>
      <b/>
      <sz val="10"/>
      <color rgb="FFFA7D00"/>
      <name val="Arial"/>
      <family val="2"/>
    </font>
    <font>
      <b/>
      <sz val="12"/>
      <name val="Arial"/>
      <family val="2"/>
    </font>
    <font>
      <sz val="10"/>
      <color rgb="FF002060"/>
      <name val="Arial"/>
      <family val="2"/>
    </font>
    <font>
      <sz val="11"/>
      <color rgb="FF006100"/>
      <name val="Calibri"/>
      <family val="2"/>
      <scheme val="minor"/>
    </font>
    <font>
      <sz val="8"/>
      <color rgb="FF002060"/>
      <name val="Arial"/>
      <family val="2"/>
    </font>
    <font>
      <b/>
      <sz val="12"/>
      <color theme="0"/>
      <name val="Arial"/>
      <family val="2"/>
    </font>
    <font>
      <sz val="12"/>
      <color theme="1"/>
      <name val="Arial"/>
      <family val="2"/>
    </font>
    <font>
      <b/>
      <sz val="12"/>
      <color rgb="FF002060"/>
      <name val="Arial"/>
      <family val="2"/>
    </font>
    <font>
      <sz val="12"/>
      <color theme="0"/>
      <name val="Arial"/>
      <family val="2"/>
    </font>
    <font>
      <u/>
      <sz val="11"/>
      <color theme="10"/>
      <name val="Calibri"/>
      <family val="2"/>
      <scheme val="minor"/>
    </font>
    <font>
      <i/>
      <u/>
      <sz val="10"/>
      <color rgb="FF002060"/>
      <name val="Arial"/>
      <family val="2"/>
    </font>
    <font>
      <sz val="12"/>
      <color theme="0" tint="-0.249977111117893"/>
      <name val="Arial"/>
      <family val="2"/>
    </font>
    <font>
      <sz val="12"/>
      <color rgb="FF002060"/>
      <name val="Arial"/>
      <family val="2"/>
    </font>
    <font>
      <i/>
      <sz val="10"/>
      <color theme="1" tint="0.34998626667073579"/>
      <name val="Arial"/>
      <family val="2"/>
    </font>
    <font>
      <sz val="11"/>
      <color rgb="FF002060"/>
      <name val="Arial"/>
      <family val="2"/>
    </font>
    <font>
      <sz val="11"/>
      <color rgb="FF9C6500"/>
      <name val="Calibri"/>
      <family val="2"/>
      <scheme val="minor"/>
    </font>
    <font>
      <b/>
      <sz val="13"/>
      <name val="Arial"/>
      <family val="2"/>
    </font>
    <font>
      <b/>
      <u/>
      <sz val="11"/>
      <color theme="1"/>
      <name val="Arial"/>
      <family val="2"/>
    </font>
    <font>
      <sz val="8"/>
      <name val="Calibri"/>
      <family val="2"/>
      <scheme val="minor"/>
    </font>
    <font>
      <sz val="11"/>
      <color theme="1"/>
      <name val="Arial"/>
      <family val="2"/>
    </font>
    <font>
      <b/>
      <sz val="11"/>
      <name val="Arial"/>
      <family val="2"/>
    </font>
    <font>
      <sz val="12"/>
      <name val="Arial"/>
      <family val="2"/>
    </font>
    <font>
      <b/>
      <sz val="11"/>
      <color theme="0"/>
      <name val="Arial"/>
      <family val="2"/>
    </font>
    <font>
      <b/>
      <sz val="11"/>
      <color theme="1"/>
      <name val="Arial"/>
      <family val="2"/>
    </font>
    <font>
      <b/>
      <sz val="12"/>
      <color theme="9"/>
      <name val="Arial"/>
      <family val="2"/>
    </font>
    <font>
      <b/>
      <sz val="10"/>
      <color theme="0"/>
      <name val="Arial"/>
      <family val="2"/>
    </font>
    <font>
      <sz val="10"/>
      <color theme="0"/>
      <name val="Arial"/>
      <family val="2"/>
    </font>
    <font>
      <sz val="8"/>
      <color theme="0"/>
      <name val="Arial"/>
      <family val="2"/>
    </font>
    <font>
      <b/>
      <sz val="12"/>
      <color rgb="FF0070C0"/>
      <name val="Arial"/>
      <family val="2"/>
    </font>
    <font>
      <b/>
      <sz val="10"/>
      <color rgb="FF002060"/>
      <name val="Arial"/>
      <family val="2"/>
    </font>
    <font>
      <b/>
      <sz val="11"/>
      <color rgb="FF002060"/>
      <name val="Arial"/>
      <family val="2"/>
    </font>
    <font>
      <b/>
      <sz val="26"/>
      <color theme="0"/>
      <name val="Arial"/>
      <family val="2"/>
    </font>
    <font>
      <sz val="11"/>
      <color theme="0"/>
      <name val="Arial"/>
      <family val="2"/>
    </font>
    <font>
      <b/>
      <sz val="9"/>
      <color rgb="FF002060"/>
      <name val="Arial"/>
      <family val="2"/>
    </font>
    <font>
      <sz val="9"/>
      <color theme="0"/>
      <name val="Arial"/>
      <family val="2"/>
    </font>
    <font>
      <sz val="12"/>
      <color rgb="FF0070C0"/>
      <name val="Arial"/>
      <family val="2"/>
    </font>
    <font>
      <b/>
      <i/>
      <sz val="12"/>
      <color rgb="FFC00000"/>
      <name val="Arial"/>
      <family val="2"/>
    </font>
    <font>
      <sz val="10"/>
      <color theme="2"/>
      <name val="Arial"/>
      <family val="2"/>
    </font>
    <font>
      <sz val="11"/>
      <color theme="2"/>
      <name val="Calibri"/>
      <family val="2"/>
      <scheme val="minor"/>
    </font>
    <font>
      <sz val="10"/>
      <color rgb="FFFF0000"/>
      <name val="Arial"/>
      <family val="2"/>
    </font>
    <font>
      <sz val="20"/>
      <color theme="0"/>
      <name val="Arial"/>
      <family val="2"/>
    </font>
  </fonts>
  <fills count="21">
    <fill>
      <patternFill patternType="none"/>
    </fill>
    <fill>
      <patternFill patternType="gray125"/>
    </fill>
    <fill>
      <patternFill patternType="solid">
        <fgColor theme="0" tint="-0.14999847407452621"/>
        <bgColor indexed="64"/>
      </patternFill>
    </fill>
    <fill>
      <patternFill patternType="solid">
        <fgColor rgb="FF002060"/>
        <bgColor indexed="64"/>
      </patternFill>
    </fill>
    <fill>
      <patternFill patternType="solid">
        <fgColor rgb="FFFFFFCC"/>
        <bgColor indexed="64"/>
      </patternFill>
    </fill>
    <fill>
      <patternFill patternType="lightTrellis">
        <fgColor theme="0" tint="-0.499984740745262"/>
        <bgColor auto="1"/>
      </patternFill>
    </fill>
    <fill>
      <patternFill patternType="gray0625">
        <fgColor theme="0" tint="-0.34998626667073579"/>
        <bgColor theme="0" tint="-4.9989318521683403E-2"/>
      </patternFill>
    </fill>
    <fill>
      <patternFill patternType="lightUp">
        <fgColor theme="0" tint="-0.34998626667073579"/>
        <bgColor auto="1"/>
      </patternFill>
    </fill>
    <fill>
      <patternFill patternType="solid">
        <fgColor rgb="FFF2F2F2"/>
      </patternFill>
    </fill>
    <fill>
      <patternFill patternType="solid">
        <fgColor rgb="FFFFC000"/>
        <bgColor indexed="64"/>
      </patternFill>
    </fill>
    <fill>
      <patternFill patternType="solid">
        <fgColor theme="0" tint="-0.14996795556505021"/>
        <bgColor indexed="64"/>
      </patternFill>
    </fill>
    <fill>
      <patternFill patternType="solid">
        <fgColor rgb="FFC6EFCE"/>
      </patternFill>
    </fill>
    <fill>
      <patternFill patternType="solid">
        <fgColor theme="0" tint="-0.499984740745262"/>
        <bgColor indexed="64"/>
      </patternFill>
    </fill>
    <fill>
      <patternFill patternType="solid">
        <fgColor rgb="FFFFEB9C"/>
      </patternFill>
    </fill>
    <fill>
      <patternFill patternType="solid">
        <fgColor theme="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0070C0"/>
        <bgColor indexed="64"/>
      </patternFill>
    </fill>
    <fill>
      <patternFill patternType="solid">
        <fgColor theme="4"/>
        <bgColor indexed="64"/>
      </patternFill>
    </fill>
    <fill>
      <patternFill patternType="solid">
        <fgColor theme="5"/>
        <bgColor indexed="64"/>
      </patternFill>
    </fill>
    <fill>
      <patternFill patternType="solid">
        <fgColor theme="4" tint="0.749992370372631"/>
        <bgColor indexed="64"/>
      </patternFill>
    </fill>
  </fills>
  <borders count="17">
    <border>
      <left/>
      <right/>
      <top/>
      <bottom/>
      <diagonal/>
    </border>
    <border>
      <left/>
      <right/>
      <top/>
      <bottom style="thin">
        <color indexed="64"/>
      </bottom>
      <diagonal/>
    </border>
    <border>
      <left/>
      <right/>
      <top style="thin">
        <color theme="0" tint="-0.24994659260841701"/>
      </top>
      <bottom style="thin">
        <color theme="0" tint="-0.24994659260841701"/>
      </bottom>
      <diagonal/>
    </border>
    <border>
      <left/>
      <right/>
      <top/>
      <bottom style="medium">
        <color indexed="64"/>
      </bottom>
      <diagonal/>
    </border>
    <border>
      <left style="thin">
        <color auto="1"/>
      </left>
      <right style="thin">
        <color auto="1"/>
      </right>
      <top style="thin">
        <color auto="1"/>
      </top>
      <bottom style="thin">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1" tint="0.499984740745262"/>
      </bottom>
      <diagonal/>
    </border>
    <border>
      <left/>
      <right style="thin">
        <color theme="1" tint="0.499984740745262"/>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0070C0"/>
      </left>
      <right style="thin">
        <color rgb="FF0070C0"/>
      </right>
      <top style="thin">
        <color rgb="FF0070C0"/>
      </top>
      <bottom style="thin">
        <color rgb="FF0070C0"/>
      </bottom>
      <diagonal/>
    </border>
    <border>
      <left/>
      <right style="thin">
        <color auto="1"/>
      </right>
      <top style="thin">
        <color theme="0" tint="-0.24994659260841701"/>
      </top>
      <bottom style="thin">
        <color theme="0" tint="-0.24994659260841701"/>
      </bottom>
      <diagonal/>
    </border>
    <border>
      <left/>
      <right/>
      <top/>
      <bottom style="thin">
        <color theme="0" tint="-0.24994659260841701"/>
      </bottom>
      <diagonal/>
    </border>
    <border>
      <left style="thin">
        <color rgb="FF7030A0"/>
      </left>
      <right style="thin">
        <color rgb="FF7030A0"/>
      </right>
      <top style="thin">
        <color rgb="FF7030A0"/>
      </top>
      <bottom style="thin">
        <color rgb="FF7030A0"/>
      </bottom>
      <diagonal/>
    </border>
  </borders>
  <cellStyleXfs count="41">
    <xf numFmtId="0" fontId="0" fillId="0" borderId="0"/>
    <xf numFmtId="10" fontId="12" fillId="0" borderId="0" applyFont="0" applyFill="0" applyBorder="0" applyProtection="0"/>
    <xf numFmtId="0" fontId="13" fillId="19" borderId="0"/>
    <xf numFmtId="0" fontId="23" fillId="0" borderId="0" applyNumberFormat="0" applyFill="0" applyBorder="0" applyProtection="0">
      <alignment horizontal="center"/>
    </xf>
    <xf numFmtId="0" fontId="18" fillId="18" borderId="0"/>
    <xf numFmtId="0" fontId="24" fillId="14" borderId="0"/>
    <xf numFmtId="0" fontId="44" fillId="0" borderId="0"/>
    <xf numFmtId="0" fontId="26" fillId="0" borderId="0"/>
    <xf numFmtId="0" fontId="25" fillId="14" borderId="0"/>
    <xf numFmtId="167" fontId="20" fillId="14" borderId="4" applyNumberFormat="0">
      <alignment horizontal="center" vertical="center"/>
    </xf>
    <xf numFmtId="9" fontId="5" fillId="4" borderId="4" applyNumberFormat="0">
      <protection locked="0"/>
    </xf>
    <xf numFmtId="0" fontId="5" fillId="0" borderId="4" applyNumberFormat="0"/>
    <xf numFmtId="0" fontId="15" fillId="9" borderId="4" applyNumberFormat="0">
      <alignment horizontal="center"/>
      <protection locked="0"/>
    </xf>
    <xf numFmtId="0" fontId="14" fillId="5" borderId="4" applyNumberFormat="0"/>
    <xf numFmtId="0" fontId="21" fillId="6" borderId="4" applyNumberFormat="0"/>
    <xf numFmtId="168" fontId="21" fillId="7" borderId="5">
      <alignment horizontal="center"/>
    </xf>
    <xf numFmtId="169" fontId="16" fillId="0" borderId="8">
      <alignment horizontal="center"/>
    </xf>
    <xf numFmtId="0" fontId="28" fillId="8" borderId="12" applyNumberFormat="0"/>
    <xf numFmtId="164" fontId="22" fillId="10" borderId="4" applyNumberFormat="0" applyAlignment="0"/>
    <xf numFmtId="0" fontId="14" fillId="0" borderId="9" applyNumberFormat="0" applyFont="0" applyFill="0" applyAlignment="0"/>
    <xf numFmtId="0" fontId="14" fillId="0" borderId="10" applyNumberFormat="0" applyFont="0" applyAlignment="0"/>
    <xf numFmtId="0" fontId="14" fillId="0" borderId="11" applyNumberFormat="0" applyFont="0" applyAlignment="0"/>
    <xf numFmtId="0" fontId="45" fillId="0" borderId="0"/>
    <xf numFmtId="171" fontId="14" fillId="0" borderId="0" applyFont="0" applyFill="0" applyBorder="0" applyAlignment="0"/>
    <xf numFmtId="41" fontId="12" fillId="0" borderId="0" applyFont="0" applyFill="0" applyBorder="0" applyAlignment="0" applyProtection="0"/>
    <xf numFmtId="0" fontId="28" fillId="8" borderId="12" applyNumberFormat="0" applyAlignment="0" applyProtection="0"/>
    <xf numFmtId="0" fontId="48" fillId="2" borderId="0"/>
    <xf numFmtId="164" fontId="27" fillId="15" borderId="13" applyNumberFormat="0" applyProtection="0">
      <protection locked="0"/>
    </xf>
    <xf numFmtId="0" fontId="11" fillId="0" borderId="0"/>
    <xf numFmtId="0" fontId="31" fillId="11" borderId="0" applyNumberFormat="0" applyBorder="0" applyAlignment="0" applyProtection="0"/>
    <xf numFmtId="165" fontId="12" fillId="0" borderId="0" applyFont="0" applyFill="0" applyBorder="0" applyAlignment="0" applyProtection="0"/>
    <xf numFmtId="173" fontId="12" fillId="0" borderId="0" applyFont="0" applyFill="0" applyBorder="0" applyAlignment="0" applyProtection="0"/>
    <xf numFmtId="0" fontId="37" fillId="0" borderId="0" applyNumberFormat="0" applyFill="0" applyBorder="0" applyAlignment="0" applyProtection="0"/>
    <xf numFmtId="0" fontId="10" fillId="0" borderId="0"/>
    <xf numFmtId="165" fontId="12" fillId="0" borderId="0" applyFont="0" applyFill="0" applyBorder="0" applyAlignment="0" applyProtection="0"/>
    <xf numFmtId="173" fontId="12" fillId="0" borderId="0" applyFont="0" applyFill="0" applyBorder="0" applyAlignment="0" applyProtection="0"/>
    <xf numFmtId="170" fontId="12" fillId="0" borderId="0" applyFont="0" applyFill="0" applyBorder="0" applyAlignment="0" applyProtection="0"/>
    <xf numFmtId="0" fontId="43" fillId="13" borderId="0" applyNumberFormat="0" applyBorder="0" applyAlignment="0" applyProtection="0"/>
    <xf numFmtId="0" fontId="9" fillId="16" borderId="16" applyNumberFormat="0"/>
    <xf numFmtId="43" fontId="12" fillId="0" borderId="0" applyFont="0" applyFill="0" applyBorder="0" applyAlignment="0" applyProtection="0"/>
    <xf numFmtId="164" fontId="27" fillId="15" borderId="13" applyNumberFormat="0" applyProtection="0">
      <protection locked="0"/>
    </xf>
  </cellStyleXfs>
  <cellXfs count="191">
    <xf numFmtId="0" fontId="0" fillId="0" borderId="0" xfId="0"/>
    <xf numFmtId="0" fontId="28" fillId="8" borderId="12" xfId="17"/>
    <xf numFmtId="0" fontId="14" fillId="0" borderId="0" xfId="0" applyFont="1"/>
    <xf numFmtId="0" fontId="17" fillId="0" borderId="3" xfId="0" applyFont="1" applyBorder="1"/>
    <xf numFmtId="0" fontId="19" fillId="0" borderId="0" xfId="0" applyFont="1"/>
    <xf numFmtId="0" fontId="24" fillId="14" borderId="0" xfId="5"/>
    <xf numFmtId="0" fontId="25" fillId="14" borderId="0" xfId="8"/>
    <xf numFmtId="167" fontId="20" fillId="14" borderId="4" xfId="9">
      <alignment horizontal="center" vertical="center"/>
    </xf>
    <xf numFmtId="0" fontId="5" fillId="0" borderId="4" xfId="11"/>
    <xf numFmtId="0" fontId="15" fillId="9" borderId="4" xfId="12">
      <alignment horizontal="center"/>
      <protection locked="0"/>
    </xf>
    <xf numFmtId="0" fontId="14" fillId="5" borderId="4" xfId="13"/>
    <xf numFmtId="0" fontId="21" fillId="6" borderId="4" xfId="14"/>
    <xf numFmtId="168" fontId="21" fillId="7" borderId="5" xfId="15">
      <alignment horizontal="center"/>
    </xf>
    <xf numFmtId="169" fontId="16" fillId="0" borderId="8" xfId="16">
      <alignment horizontal="center"/>
    </xf>
    <xf numFmtId="0" fontId="23" fillId="0" borderId="0" xfId="3">
      <alignment horizontal="center"/>
    </xf>
    <xf numFmtId="0" fontId="14" fillId="0" borderId="9" xfId="19"/>
    <xf numFmtId="0" fontId="14" fillId="0" borderId="10" xfId="20"/>
    <xf numFmtId="0" fontId="14" fillId="0" borderId="11" xfId="21"/>
    <xf numFmtId="170" fontId="21" fillId="6" borderId="4" xfId="14" applyNumberFormat="1"/>
    <xf numFmtId="164" fontId="22" fillId="2" borderId="4" xfId="18" applyFill="1"/>
    <xf numFmtId="0" fontId="26" fillId="2" borderId="0" xfId="8" applyFont="1" applyFill="1"/>
    <xf numFmtId="0" fontId="13" fillId="19" borderId="0" xfId="2"/>
    <xf numFmtId="0" fontId="13" fillId="19" borderId="0" xfId="2" applyAlignment="1">
      <alignment horizontal="center"/>
    </xf>
    <xf numFmtId="164" fontId="5" fillId="4" borderId="4" xfId="10" applyNumberFormat="1">
      <protection locked="0"/>
    </xf>
    <xf numFmtId="0" fontId="23" fillId="0" borderId="14" xfId="3" applyBorder="1">
      <alignment horizontal="center"/>
    </xf>
    <xf numFmtId="10" fontId="19" fillId="0" borderId="0" xfId="1" applyFont="1"/>
    <xf numFmtId="0" fontId="10" fillId="0" borderId="0" xfId="33"/>
    <xf numFmtId="0" fontId="38" fillId="0" borderId="0" xfId="32" applyFont="1" applyFill="1"/>
    <xf numFmtId="0" fontId="34" fillId="0" borderId="0" xfId="33" applyFont="1"/>
    <xf numFmtId="0" fontId="39" fillId="0" borderId="0" xfId="33" applyFont="1"/>
    <xf numFmtId="0" fontId="40" fillId="2" borderId="2" xfId="33" applyFont="1" applyFill="1" applyBorder="1"/>
    <xf numFmtId="174" fontId="30" fillId="2" borderId="2" xfId="33" applyNumberFormat="1" applyFont="1" applyFill="1" applyBorder="1" applyAlignment="1">
      <alignment horizontal="center"/>
    </xf>
    <xf numFmtId="0" fontId="40" fillId="2" borderId="15" xfId="33" applyFont="1" applyFill="1" applyBorder="1"/>
    <xf numFmtId="174" fontId="40" fillId="2" borderId="2" xfId="33" applyNumberFormat="1" applyFont="1" applyFill="1" applyBorder="1" applyAlignment="1">
      <alignment horizontal="center"/>
    </xf>
    <xf numFmtId="0" fontId="41" fillId="2" borderId="15" xfId="33" applyFont="1" applyFill="1" applyBorder="1"/>
    <xf numFmtId="0" fontId="32" fillId="2" borderId="15" xfId="33" applyFont="1" applyFill="1" applyBorder="1" applyAlignment="1">
      <alignment horizontal="left"/>
    </xf>
    <xf numFmtId="170" fontId="10" fillId="0" borderId="0" xfId="33" applyNumberFormat="1" applyAlignment="1">
      <alignment horizontal="right"/>
    </xf>
    <xf numFmtId="0" fontId="10" fillId="0" borderId="0" xfId="33" applyAlignment="1">
      <alignment horizontal="right"/>
    </xf>
    <xf numFmtId="0" fontId="32" fillId="2" borderId="2" xfId="33" applyFont="1" applyFill="1" applyBorder="1" applyAlignment="1">
      <alignment horizontal="left"/>
    </xf>
    <xf numFmtId="0" fontId="41" fillId="2" borderId="15" xfId="33" applyFont="1" applyFill="1" applyBorder="1" applyAlignment="1">
      <alignment horizontal="left"/>
    </xf>
    <xf numFmtId="174" fontId="40" fillId="2" borderId="15" xfId="34" applyNumberFormat="1" applyFont="1" applyFill="1" applyBorder="1" applyAlignment="1"/>
    <xf numFmtId="0" fontId="41" fillId="2" borderId="15" xfId="33" applyFont="1" applyFill="1" applyBorder="1" applyAlignment="1">
      <alignment horizontal="right"/>
    </xf>
    <xf numFmtId="0" fontId="41" fillId="2" borderId="2" xfId="33" applyFont="1" applyFill="1" applyBorder="1"/>
    <xf numFmtId="0" fontId="41" fillId="2" borderId="2" xfId="33" applyFont="1" applyFill="1" applyBorder="1" applyAlignment="1">
      <alignment horizontal="right"/>
    </xf>
    <xf numFmtId="0" fontId="36" fillId="0" borderId="0" xfId="33" applyFont="1"/>
    <xf numFmtId="0" fontId="20" fillId="14" borderId="4" xfId="9" applyNumberFormat="1">
      <alignment horizontal="center" vertical="center"/>
    </xf>
    <xf numFmtId="172" fontId="13" fillId="19" borderId="0" xfId="2" applyNumberFormat="1" applyAlignment="1">
      <alignment horizontal="center"/>
    </xf>
    <xf numFmtId="0" fontId="44" fillId="0" borderId="0" xfId="6"/>
    <xf numFmtId="0" fontId="45" fillId="0" borderId="0" xfId="22"/>
    <xf numFmtId="0" fontId="26" fillId="0" borderId="0" xfId="7"/>
    <xf numFmtId="41" fontId="0" fillId="0" borderId="0" xfId="24" applyFont="1"/>
    <xf numFmtId="0" fontId="15" fillId="0" borderId="0" xfId="0" applyFont="1"/>
    <xf numFmtId="0" fontId="18" fillId="18" borderId="0" xfId="4"/>
    <xf numFmtId="0" fontId="47" fillId="0" borderId="0" xfId="0" applyFont="1"/>
    <xf numFmtId="0" fontId="26" fillId="2" borderId="0" xfId="26" applyFont="1"/>
    <xf numFmtId="0" fontId="9" fillId="16" borderId="16" xfId="38"/>
    <xf numFmtId="0" fontId="8" fillId="0" borderId="0" xfId="0" applyFont="1"/>
    <xf numFmtId="0" fontId="34" fillId="2" borderId="2" xfId="33" applyFont="1" applyFill="1" applyBorder="1"/>
    <xf numFmtId="41" fontId="34" fillId="2" borderId="15" xfId="33" applyNumberFormat="1" applyFont="1" applyFill="1" applyBorder="1"/>
    <xf numFmtId="1" fontId="41" fillId="2" borderId="2" xfId="33" applyNumberFormat="1" applyFont="1" applyFill="1" applyBorder="1" applyAlignment="1">
      <alignment horizontal="right"/>
    </xf>
    <xf numFmtId="0" fontId="7" fillId="0" borderId="0" xfId="0" applyFont="1"/>
    <xf numFmtId="165" fontId="40" fillId="2" borderId="15" xfId="34" applyFont="1" applyFill="1" applyBorder="1" applyAlignment="1"/>
    <xf numFmtId="175" fontId="42" fillId="2" borderId="2" xfId="33" applyNumberFormat="1" applyFont="1" applyFill="1" applyBorder="1" applyAlignment="1">
      <alignment horizontal="right"/>
    </xf>
    <xf numFmtId="175" fontId="42" fillId="2" borderId="2" xfId="33" applyNumberFormat="1" applyFont="1" applyFill="1" applyBorder="1" applyAlignment="1">
      <alignment horizontal="left" vertical="center"/>
    </xf>
    <xf numFmtId="0" fontId="49" fillId="2" borderId="15" xfId="33" applyFont="1" applyFill="1" applyBorder="1"/>
    <xf numFmtId="0" fontId="50" fillId="0" borderId="0" xfId="0" applyFont="1"/>
    <xf numFmtId="0" fontId="52" fillId="0" borderId="0" xfId="2" applyFont="1" applyFill="1"/>
    <xf numFmtId="0" fontId="34" fillId="0" borderId="0" xfId="0" applyFont="1"/>
    <xf numFmtId="0" fontId="40" fillId="0" borderId="0" xfId="0" applyFont="1"/>
    <xf numFmtId="0" fontId="35" fillId="0" borderId="0" xfId="0" applyFont="1" applyAlignment="1">
      <alignment horizontal="left"/>
    </xf>
    <xf numFmtId="166" fontId="35" fillId="0" borderId="0" xfId="0" applyNumberFormat="1" applyFont="1" applyAlignment="1">
      <alignment horizontal="left"/>
    </xf>
    <xf numFmtId="0" fontId="56" fillId="0" borderId="0" xfId="2" applyFont="1" applyFill="1"/>
    <xf numFmtId="0" fontId="35" fillId="0" borderId="0" xfId="0" applyFont="1"/>
    <xf numFmtId="0" fontId="42" fillId="0" borderId="0" xfId="0" applyFont="1"/>
    <xf numFmtId="0" fontId="30" fillId="0" borderId="0" xfId="0" applyFont="1"/>
    <xf numFmtId="0" fontId="57" fillId="0" borderId="0" xfId="0" applyFont="1"/>
    <xf numFmtId="0" fontId="58" fillId="0" borderId="0" xfId="0" applyFont="1"/>
    <xf numFmtId="0" fontId="56" fillId="0" borderId="0" xfId="0" applyFont="1"/>
    <xf numFmtId="166" fontId="57" fillId="0" borderId="0" xfId="0" applyNumberFormat="1" applyFont="1" applyAlignment="1">
      <alignment horizontal="left" shrinkToFit="1"/>
    </xf>
    <xf numFmtId="0" fontId="47" fillId="0" borderId="0" xfId="0" applyFont="1" applyAlignment="1">
      <alignment horizontal="center"/>
    </xf>
    <xf numFmtId="0" fontId="15" fillId="9" borderId="0" xfId="0" applyFont="1" applyFill="1"/>
    <xf numFmtId="0" fontId="27" fillId="0" borderId="0" xfId="0" applyFont="1"/>
    <xf numFmtId="0" fontId="53" fillId="3" borderId="0" xfId="0" applyFont="1" applyFill="1"/>
    <xf numFmtId="0" fontId="54" fillId="3" borderId="0" xfId="0" applyFont="1" applyFill="1"/>
    <xf numFmtId="0" fontId="53" fillId="17" borderId="0" xfId="0" applyFont="1" applyFill="1"/>
    <xf numFmtId="0" fontId="54" fillId="17" borderId="0" xfId="0" applyFont="1" applyFill="1"/>
    <xf numFmtId="0" fontId="60" fillId="17" borderId="0" xfId="0" applyFont="1" applyFill="1"/>
    <xf numFmtId="0" fontId="53" fillId="12" borderId="0" xfId="0" applyFont="1" applyFill="1"/>
    <xf numFmtId="0" fontId="54" fillId="12" borderId="0" xfId="0" applyFont="1" applyFill="1"/>
    <xf numFmtId="0" fontId="51" fillId="2" borderId="0" xfId="0" applyFont="1" applyFill="1"/>
    <xf numFmtId="0" fontId="47" fillId="2" borderId="0" xfId="0" applyFont="1" applyFill="1"/>
    <xf numFmtId="0" fontId="63" fillId="0" borderId="0" xfId="0" applyFont="1"/>
    <xf numFmtId="0" fontId="64" fillId="0" borderId="0" xfId="0" applyFont="1" applyAlignment="1">
      <alignment vertical="top" wrapText="1"/>
    </xf>
    <xf numFmtId="0" fontId="27" fillId="0" borderId="0" xfId="0" applyFont="1" applyAlignment="1">
      <alignment vertical="top" wrapText="1"/>
    </xf>
    <xf numFmtId="174" fontId="49" fillId="2" borderId="15" xfId="34" applyNumberFormat="1" applyFont="1" applyFill="1" applyBorder="1" applyAlignment="1"/>
    <xf numFmtId="0" fontId="6" fillId="0" borderId="0" xfId="0" applyFont="1"/>
    <xf numFmtId="0" fontId="27" fillId="15" borderId="13" xfId="27" applyNumberFormat="1" applyProtection="1"/>
    <xf numFmtId="170" fontId="27" fillId="15" borderId="13" xfId="36" applyFont="1" applyFill="1" applyBorder="1" applyProtection="1"/>
    <xf numFmtId="170" fontId="5" fillId="0" borderId="4" xfId="11" applyNumberFormat="1"/>
    <xf numFmtId="0" fontId="5" fillId="0" borderId="0" xfId="0" applyFont="1"/>
    <xf numFmtId="164" fontId="27" fillId="15" borderId="13" xfId="27" applyNumberFormat="1">
      <protection locked="0"/>
    </xf>
    <xf numFmtId="1" fontId="27" fillId="15" borderId="13" xfId="27" applyNumberFormat="1" applyProtection="1"/>
    <xf numFmtId="0" fontId="51" fillId="0" borderId="0" xfId="0" applyFont="1"/>
    <xf numFmtId="0" fontId="29" fillId="2" borderId="15" xfId="33" applyFont="1" applyFill="1" applyBorder="1"/>
    <xf numFmtId="0" fontId="4" fillId="0" borderId="0" xfId="0" applyFont="1"/>
    <xf numFmtId="0" fontId="48" fillId="2" borderId="0" xfId="26"/>
    <xf numFmtId="10" fontId="27" fillId="15" borderId="13" xfId="1" applyFont="1" applyFill="1" applyBorder="1" applyProtection="1"/>
    <xf numFmtId="43" fontId="5" fillId="0" borderId="4" xfId="11" applyNumberFormat="1"/>
    <xf numFmtId="0" fontId="23" fillId="0" borderId="10" xfId="20" applyFont="1" applyAlignment="1">
      <alignment horizontal="center"/>
    </xf>
    <xf numFmtId="0" fontId="15" fillId="0" borderId="10" xfId="20" applyFont="1"/>
    <xf numFmtId="1" fontId="27" fillId="15" borderId="13" xfId="40" applyNumberFormat="1" applyProtection="1"/>
    <xf numFmtId="10" fontId="27" fillId="15" borderId="13" xfId="40" applyNumberFormat="1" applyProtection="1"/>
    <xf numFmtId="0" fontId="15" fillId="0" borderId="11" xfId="21" applyFont="1"/>
    <xf numFmtId="0" fontId="23" fillId="0" borderId="11" xfId="21" applyFont="1" applyAlignment="1">
      <alignment horizontal="center"/>
    </xf>
    <xf numFmtId="0" fontId="3" fillId="0" borderId="0" xfId="0" applyFont="1"/>
    <xf numFmtId="0" fontId="27" fillId="0" borderId="0" xfId="0" applyFont="1" applyAlignment="1">
      <alignment vertical="top"/>
    </xf>
    <xf numFmtId="0" fontId="15" fillId="0" borderId="0" xfId="0" applyFont="1" applyAlignment="1">
      <alignment horizontal="right"/>
    </xf>
    <xf numFmtId="0" fontId="0" fillId="0" borderId="0" xfId="0" applyAlignment="1">
      <alignment horizontal="right"/>
    </xf>
    <xf numFmtId="0" fontId="14" fillId="0" borderId="0" xfId="0" applyFont="1" applyAlignment="1">
      <alignment horizontal="right"/>
    </xf>
    <xf numFmtId="0" fontId="48" fillId="2" borderId="0" xfId="26" applyAlignment="1">
      <alignment horizontal="right"/>
    </xf>
    <xf numFmtId="0" fontId="5" fillId="0" borderId="4" xfId="11" applyNumberFormat="1" applyAlignment="1">
      <alignment horizontal="right"/>
    </xf>
    <xf numFmtId="170" fontId="65" fillId="0" borderId="0" xfId="0" applyNumberFormat="1" applyFont="1"/>
    <xf numFmtId="170" fontId="65" fillId="0" borderId="11" xfId="21" applyNumberFormat="1" applyFont="1"/>
    <xf numFmtId="170" fontId="65" fillId="0" borderId="0" xfId="11" applyNumberFormat="1" applyFont="1" applyBorder="1"/>
    <xf numFmtId="0" fontId="66" fillId="0" borderId="0" xfId="0" applyFont="1"/>
    <xf numFmtId="10" fontId="66" fillId="0" borderId="0" xfId="0" applyNumberFormat="1" applyFont="1"/>
    <xf numFmtId="1" fontId="66" fillId="0" borderId="0" xfId="0" applyNumberFormat="1" applyFont="1"/>
    <xf numFmtId="170" fontId="65" fillId="0" borderId="0" xfId="36" applyFont="1" applyBorder="1"/>
    <xf numFmtId="170" fontId="0" fillId="0" borderId="0" xfId="0" applyNumberFormat="1"/>
    <xf numFmtId="176" fontId="65" fillId="0" borderId="10" xfId="39" applyNumberFormat="1" applyFont="1" applyBorder="1"/>
    <xf numFmtId="170" fontId="65" fillId="0" borderId="10" xfId="20" applyNumberFormat="1" applyFont="1"/>
    <xf numFmtId="0" fontId="67" fillId="0" borderId="0" xfId="0" applyFont="1"/>
    <xf numFmtId="10" fontId="5" fillId="4" borderId="4" xfId="10" applyNumberFormat="1">
      <protection locked="0"/>
    </xf>
    <xf numFmtId="0" fontId="2" fillId="0" borderId="0" xfId="0" applyFont="1"/>
    <xf numFmtId="0" fontId="47" fillId="18" borderId="0" xfId="0" applyFont="1" applyFill="1"/>
    <xf numFmtId="0" fontId="61" fillId="18" borderId="0" xfId="0" applyFont="1" applyFill="1"/>
    <xf numFmtId="0" fontId="33" fillId="18" borderId="0" xfId="0" applyFont="1" applyFill="1"/>
    <xf numFmtId="0" fontId="60" fillId="18" borderId="0" xfId="0" applyFont="1" applyFill="1"/>
    <xf numFmtId="0" fontId="50" fillId="18" borderId="0" xfId="0" applyFont="1" applyFill="1"/>
    <xf numFmtId="0" fontId="62" fillId="18" borderId="0" xfId="0" applyFont="1" applyFill="1" applyAlignment="1">
      <alignment vertical="top" wrapText="1"/>
    </xf>
    <xf numFmtId="0" fontId="55" fillId="18" borderId="0" xfId="0" applyFont="1" applyFill="1" applyAlignment="1">
      <alignment horizontal="left" vertical="top" wrapText="1"/>
    </xf>
    <xf numFmtId="177" fontId="27" fillId="15" borderId="13" xfId="27" applyNumberFormat="1" applyProtection="1"/>
    <xf numFmtId="0" fontId="2" fillId="9" borderId="0" xfId="0" applyFont="1" applyFill="1"/>
    <xf numFmtId="41" fontId="2" fillId="4" borderId="4" xfId="24" applyFont="1" applyFill="1" applyBorder="1" applyAlignment="1" applyProtection="1">
      <alignment horizontal="right"/>
      <protection locked="0"/>
    </xf>
    <xf numFmtId="171" fontId="2" fillId="4" borderId="4" xfId="23" applyFont="1" applyFill="1" applyBorder="1" applyAlignment="1">
      <alignment horizontal="right"/>
    </xf>
    <xf numFmtId="177" fontId="2" fillId="4" borderId="4" xfId="24" applyNumberFormat="1" applyFont="1" applyFill="1" applyBorder="1" applyAlignment="1" applyProtection="1">
      <alignment horizontal="right"/>
      <protection locked="0"/>
    </xf>
    <xf numFmtId="10" fontId="2" fillId="4" borderId="4" xfId="1" applyFont="1" applyFill="1" applyBorder="1" applyAlignment="1" applyProtection="1">
      <alignment horizontal="right"/>
      <protection locked="0"/>
    </xf>
    <xf numFmtId="0" fontId="2" fillId="0" borderId="0" xfId="0" applyFont="1" applyAlignment="1">
      <alignment horizontal="right"/>
    </xf>
    <xf numFmtId="170" fontId="2" fillId="4" borderId="4" xfId="36" applyFont="1" applyFill="1" applyBorder="1" applyAlignment="1" applyProtection="1">
      <alignment horizontal="right"/>
      <protection locked="0"/>
    </xf>
    <xf numFmtId="170" fontId="2" fillId="0" borderId="0" xfId="36" applyFont="1" applyAlignment="1">
      <alignment horizontal="right"/>
    </xf>
    <xf numFmtId="9" fontId="2" fillId="4" borderId="4" xfId="24" applyNumberFormat="1" applyFont="1" applyFill="1" applyBorder="1" applyAlignment="1" applyProtection="1">
      <alignment horizontal="right"/>
      <protection locked="0"/>
    </xf>
    <xf numFmtId="10" fontId="2" fillId="4" borderId="4" xfId="1" applyFont="1" applyFill="1" applyBorder="1" applyProtection="1">
      <protection locked="0"/>
    </xf>
    <xf numFmtId="0" fontId="2" fillId="0" borderId="0" xfId="0" applyFont="1" applyAlignment="1">
      <alignment wrapText="1"/>
    </xf>
    <xf numFmtId="6" fontId="2" fillId="0" borderId="0" xfId="0" applyNumberFormat="1" applyFont="1" applyAlignment="1">
      <alignment wrapText="1"/>
    </xf>
    <xf numFmtId="170" fontId="2" fillId="0" borderId="0" xfId="0" applyNumberFormat="1" applyFont="1" applyAlignment="1">
      <alignment wrapText="1"/>
    </xf>
    <xf numFmtId="10" fontId="2" fillId="0" borderId="4" xfId="0" applyNumberFormat="1" applyFont="1" applyBorder="1"/>
    <xf numFmtId="170" fontId="2" fillId="0" borderId="4" xfId="36" applyFont="1" applyBorder="1"/>
    <xf numFmtId="170" fontId="2" fillId="0" borderId="0" xfId="36" applyFont="1" applyBorder="1"/>
    <xf numFmtId="170" fontId="2" fillId="0" borderId="0" xfId="36" applyFont="1"/>
    <xf numFmtId="0" fontId="2" fillId="0" borderId="11" xfId="21" applyFont="1"/>
    <xf numFmtId="170" fontId="2" fillId="0" borderId="11" xfId="21" applyNumberFormat="1" applyFont="1"/>
    <xf numFmtId="0" fontId="2" fillId="0" borderId="10" xfId="20" applyFont="1"/>
    <xf numFmtId="170" fontId="2" fillId="0" borderId="10" xfId="20" applyNumberFormat="1" applyFont="1"/>
    <xf numFmtId="10" fontId="2" fillId="0" borderId="0" xfId="0" applyNumberFormat="1" applyFont="1"/>
    <xf numFmtId="6" fontId="2" fillId="0" borderId="0" xfId="0" applyNumberFormat="1" applyFont="1"/>
    <xf numFmtId="0" fontId="2" fillId="0" borderId="3" xfId="0" applyFont="1" applyBorder="1"/>
    <xf numFmtId="0" fontId="2" fillId="0" borderId="6" xfId="0" applyFont="1" applyBorder="1"/>
    <xf numFmtId="0" fontId="2" fillId="0" borderId="7" xfId="0" applyFont="1" applyBorder="1"/>
    <xf numFmtId="0" fontId="2" fillId="0" borderId="1" xfId="0" applyFont="1" applyBorder="1"/>
    <xf numFmtId="0" fontId="1" fillId="0" borderId="0" xfId="0" applyFont="1"/>
    <xf numFmtId="0" fontId="2" fillId="0" borderId="2" xfId="0" applyFont="1" applyBorder="1"/>
    <xf numFmtId="0" fontId="1" fillId="0" borderId="2" xfId="0" applyFont="1" applyBorder="1"/>
    <xf numFmtId="170" fontId="2" fillId="0" borderId="4" xfId="36" applyFont="1" applyFill="1" applyBorder="1"/>
    <xf numFmtId="0" fontId="13" fillId="18" borderId="0" xfId="2" applyFill="1" applyAlignment="1">
      <alignment horizontal="center"/>
    </xf>
    <xf numFmtId="0" fontId="15" fillId="9" borderId="0" xfId="0" applyFont="1" applyFill="1" applyAlignment="1">
      <alignment horizontal="center"/>
    </xf>
    <xf numFmtId="0" fontId="55" fillId="18" borderId="0" xfId="0" applyFont="1" applyFill="1" applyAlignment="1">
      <alignment horizontal="left" vertical="top" wrapText="1"/>
    </xf>
    <xf numFmtId="171" fontId="33" fillId="18" borderId="0" xfId="0" applyNumberFormat="1" applyFont="1" applyFill="1" applyAlignment="1">
      <alignment horizontal="left"/>
    </xf>
    <xf numFmtId="0" fontId="59" fillId="18" borderId="0" xfId="0" applyFont="1" applyFill="1" applyAlignment="1">
      <alignment horizontal="left"/>
    </xf>
    <xf numFmtId="0" fontId="68" fillId="18" borderId="0" xfId="0" applyFont="1" applyFill="1" applyAlignment="1">
      <alignment horizontal="left"/>
    </xf>
    <xf numFmtId="177" fontId="49" fillId="2" borderId="15" xfId="1" applyNumberFormat="1" applyFont="1" applyFill="1" applyBorder="1"/>
    <xf numFmtId="0" fontId="13" fillId="19" borderId="0" xfId="2"/>
    <xf numFmtId="174" fontId="49" fillId="2" borderId="15" xfId="34" applyNumberFormat="1" applyFont="1" applyFill="1" applyBorder="1" applyAlignment="1"/>
    <xf numFmtId="0" fontId="18" fillId="18" borderId="0" xfId="4"/>
    <xf numFmtId="176" fontId="49" fillId="2" borderId="2" xfId="39" applyNumberFormat="1" applyFont="1" applyFill="1" applyBorder="1" applyAlignment="1">
      <alignment horizontal="center"/>
    </xf>
    <xf numFmtId="170" fontId="29" fillId="9" borderId="2" xfId="34" applyNumberFormat="1" applyFont="1" applyFill="1" applyBorder="1" applyAlignment="1">
      <alignment horizontal="center"/>
    </xf>
    <xf numFmtId="174" fontId="49" fillId="2" borderId="2" xfId="34" applyNumberFormat="1" applyFont="1" applyFill="1" applyBorder="1" applyAlignment="1"/>
    <xf numFmtId="170" fontId="29" fillId="20" borderId="2" xfId="34" applyNumberFormat="1" applyFont="1" applyFill="1" applyBorder="1" applyAlignment="1">
      <alignment horizontal="center"/>
    </xf>
    <xf numFmtId="10" fontId="49" fillId="2" borderId="15" xfId="1" applyFont="1" applyFill="1" applyBorder="1"/>
    <xf numFmtId="170" fontId="49" fillId="2" borderId="2" xfId="34" applyNumberFormat="1" applyFont="1" applyFill="1" applyBorder="1" applyAlignment="1">
      <alignment horizontal="center"/>
    </xf>
    <xf numFmtId="170" fontId="47" fillId="2" borderId="2" xfId="36" applyFont="1" applyFill="1" applyBorder="1" applyAlignment="1">
      <alignment horizontal="center" vertical="center"/>
    </xf>
    <xf numFmtId="170" fontId="34" fillId="2" borderId="2" xfId="36" applyFont="1" applyFill="1" applyBorder="1" applyAlignment="1">
      <alignment horizontal="center"/>
    </xf>
  </cellXfs>
  <cellStyles count="41">
    <cellStyle name="Active_case" xfId="12" xr:uid="{00000000-0005-0000-0000-000000000000}"/>
    <cellStyle name="Assumption_Input" xfId="10" xr:uid="{00000000-0005-0000-0000-000001000000}"/>
    <cellStyle name="Assumptions_linked" xfId="27" xr:uid="{00000000-0005-0000-0000-00001A000000}"/>
    <cellStyle name="Calculation" xfId="25" builtinId="22" customBuiltin="1"/>
    <cellStyle name="Calculation_Insheet" xfId="11" xr:uid="{00000000-0005-0000-0000-000012000000}"/>
    <cellStyle name="Check" xfId="16" xr:uid="{00000000-0005-0000-0000-000004000000}"/>
    <cellStyle name="Comma" xfId="39" builtinId="3"/>
    <cellStyle name="Comma [0]" xfId="24" builtinId="6"/>
    <cellStyle name="Comma [0] 2" xfId="36" xr:uid="{29E6CB12-B17D-4D1D-9197-4D70D4B5F3F1}"/>
    <cellStyle name="Comma 7" xfId="30" xr:uid="{00000000-0005-0000-0000-000007000000}"/>
    <cellStyle name="Comma 9" xfId="34" xr:uid="{2D42BABC-FBD8-4287-B0E9-C28215C7386A}"/>
    <cellStyle name="Date" xfId="23" xr:uid="{00000000-0005-0000-0000-000008000000}"/>
    <cellStyle name="Empty_Cell" xfId="13" xr:uid="{00000000-0005-0000-0000-000009000000}"/>
    <cellStyle name="Flag" xfId="15" xr:uid="{00000000-0005-0000-0000-00000B000000}"/>
    <cellStyle name="Good 2" xfId="29" xr:uid="{00000000-0005-0000-0000-00000C000000}"/>
    <cellStyle name="Header 2" xfId="22" xr:uid="{00000000-0005-0000-0000-00000D000000}"/>
    <cellStyle name="Header 3" xfId="7" xr:uid="{00000000-0005-0000-0000-00000E000000}"/>
    <cellStyle name="Header1" xfId="6" xr:uid="{00000000-0005-0000-0000-00000F000000}"/>
    <cellStyle name="Hyperlink" xfId="32" builtinId="8"/>
    <cellStyle name="Input_Divider 2" xfId="26" xr:uid="{00000000-0005-0000-0000-000010000000}"/>
    <cellStyle name="Inputs_Divider" xfId="8" xr:uid="{00000000-0005-0000-0000-000011000000}"/>
    <cellStyle name="Line_ClosingBal" xfId="20" xr:uid="{00000000-0005-0000-0000-000013000000}"/>
    <cellStyle name="Line_Key" xfId="21" xr:uid="{00000000-0005-0000-0000-000014000000}"/>
    <cellStyle name="Line_Summary" xfId="18" xr:uid="{00000000-0005-0000-0000-000015000000}"/>
    <cellStyle name="Line_Total" xfId="19" xr:uid="{00000000-0005-0000-0000-000016000000}"/>
    <cellStyle name="Neutral 2" xfId="37" xr:uid="{09C6C20F-CA2C-49B3-BC89-2FCF3CB66A61}"/>
    <cellStyle name="Normal" xfId="0" builtinId="0"/>
    <cellStyle name="Normal 2" xfId="28" xr:uid="{00000000-0005-0000-0000-000018000000}"/>
    <cellStyle name="Normal 3" xfId="33" xr:uid="{C0E15FBC-8C50-406D-A284-ED5F682A910F}"/>
    <cellStyle name="NPV" xfId="38" xr:uid="{BA87EDAC-52B3-4E12-839B-CA5CE1FE3514}"/>
    <cellStyle name="Offsheet1" xfId="40" xr:uid="{CC9325D0-23E1-4352-9B52-C71D71518593}"/>
    <cellStyle name="Override" xfId="17" xr:uid="{00000000-0005-0000-0000-00001B000000}"/>
    <cellStyle name="Percent" xfId="1" builtinId="5" customBuiltin="1"/>
    <cellStyle name="Percent 6" xfId="31" xr:uid="{00000000-0005-0000-0000-00001D000000}"/>
    <cellStyle name="Percent 8" xfId="35" xr:uid="{F60B7E38-555B-4BBA-B621-A40053EFA97D}"/>
    <cellStyle name="SheetHeader1" xfId="4" xr:uid="{00000000-0005-0000-0000-00001E000000}"/>
    <cellStyle name="SheetHeader2" xfId="2" xr:uid="{00000000-0005-0000-0000-00001F000000}"/>
    <cellStyle name="SheetHeader3" xfId="5" xr:uid="{00000000-0005-0000-0000-000020000000}"/>
    <cellStyle name="Table_Heading" xfId="9" xr:uid="{00000000-0005-0000-0000-000021000000}"/>
    <cellStyle name="Technical_Input" xfId="14" xr:uid="{00000000-0005-0000-0000-000022000000}"/>
    <cellStyle name="Units" xfId="3" xr:uid="{00000000-0005-0000-0000-000023000000}"/>
  </cellStyles>
  <dxfs count="1">
    <dxf>
      <font>
        <color rgb="FF9C0006"/>
      </font>
      <fill>
        <patternFill>
          <bgColor rgb="FFFFC7CE"/>
        </patternFill>
      </fill>
    </dxf>
  </dxfs>
  <tableStyles count="0" defaultTableStyle="TableStyleMedium2" defaultPivotStyle="PivotStyleLight16"/>
  <colors>
    <mruColors>
      <color rgb="FFFFFFCC"/>
      <color rgb="FF008000"/>
      <color rgb="FF385723"/>
      <color rgb="FF003767"/>
      <color rgb="FF0000FF"/>
      <color rgb="FFD9D9D9"/>
      <color rgb="FF3C8C93"/>
      <color rgb="FF1E46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37</xdr:col>
      <xdr:colOff>6350</xdr:colOff>
      <xdr:row>12</xdr:row>
      <xdr:rowOff>92075</xdr:rowOff>
    </xdr:from>
    <xdr:to>
      <xdr:col>37</xdr:col>
      <xdr:colOff>342900</xdr:colOff>
      <xdr:row>12</xdr:row>
      <xdr:rowOff>92075</xdr:rowOff>
    </xdr:to>
    <xdr:cxnSp macro="">
      <xdr:nvCxnSpPr>
        <xdr:cNvPr id="9" name="Straight Arrow Connector 8">
          <a:extLst>
            <a:ext uri="{FF2B5EF4-FFF2-40B4-BE49-F238E27FC236}">
              <a16:creationId xmlns:a16="http://schemas.microsoft.com/office/drawing/2014/main" id="{E2119C07-EB15-434C-B8C1-05860F0CC740}"/>
            </a:ext>
          </a:extLst>
        </xdr:cNvPr>
        <xdr:cNvCxnSpPr/>
      </xdr:nvCxnSpPr>
      <xdr:spPr>
        <a:xfrm>
          <a:off x="11636375" y="4492625"/>
          <a:ext cx="336550" cy="0"/>
        </a:xfrm>
        <a:prstGeom prst="straightConnector1">
          <a:avLst/>
        </a:prstGeom>
        <a:ln>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179920</xdr:colOff>
      <xdr:row>13</xdr:row>
      <xdr:rowOff>10586</xdr:rowOff>
    </xdr:from>
    <xdr:to>
      <xdr:col>40</xdr:col>
      <xdr:colOff>12491</xdr:colOff>
      <xdr:row>17</xdr:row>
      <xdr:rowOff>133774</xdr:rowOff>
    </xdr:to>
    <xdr:cxnSp macro="">
      <xdr:nvCxnSpPr>
        <xdr:cNvPr id="12" name="Connector: Elbow 11">
          <a:extLst>
            <a:ext uri="{FF2B5EF4-FFF2-40B4-BE49-F238E27FC236}">
              <a16:creationId xmlns:a16="http://schemas.microsoft.com/office/drawing/2014/main" id="{89FA25D9-E020-4BDB-ABBC-24EEF0A50486}"/>
            </a:ext>
          </a:extLst>
        </xdr:cNvPr>
        <xdr:cNvCxnSpPr/>
      </xdr:nvCxnSpPr>
      <xdr:spPr>
        <a:xfrm rot="16200000" flipH="1">
          <a:off x="13046820" y="4733186"/>
          <a:ext cx="853438" cy="171238"/>
        </a:xfrm>
        <a:prstGeom prst="bentConnector3">
          <a:avLst>
            <a:gd name="adj1" fmla="val 99938"/>
          </a:avLst>
        </a:prstGeom>
        <a:ln>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166623</xdr:colOff>
      <xdr:row>10</xdr:row>
      <xdr:rowOff>168278</xdr:rowOff>
    </xdr:from>
    <xdr:to>
      <xdr:col>46</xdr:col>
      <xdr:colOff>5289</xdr:colOff>
      <xdr:row>11</xdr:row>
      <xdr:rowOff>180976</xdr:rowOff>
    </xdr:to>
    <xdr:cxnSp macro="">
      <xdr:nvCxnSpPr>
        <xdr:cNvPr id="43" name="Connector: Elbow 42">
          <a:extLst>
            <a:ext uri="{FF2B5EF4-FFF2-40B4-BE49-F238E27FC236}">
              <a16:creationId xmlns:a16="http://schemas.microsoft.com/office/drawing/2014/main" id="{C6324F61-A46D-4F69-AB1E-B6C512248DDA}"/>
            </a:ext>
          </a:extLst>
        </xdr:cNvPr>
        <xdr:cNvCxnSpPr/>
      </xdr:nvCxnSpPr>
      <xdr:spPr>
        <a:xfrm rot="10800000" flipV="1">
          <a:off x="12019956" y="4274611"/>
          <a:ext cx="3564000" cy="203198"/>
        </a:xfrm>
        <a:prstGeom prst="bentConnector3">
          <a:avLst>
            <a:gd name="adj1" fmla="val 99886"/>
          </a:avLst>
        </a:prstGeom>
        <a:ln>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0</xdr:colOff>
      <xdr:row>10</xdr:row>
      <xdr:rowOff>178011</xdr:rowOff>
    </xdr:from>
    <xdr:to>
      <xdr:col>46</xdr:col>
      <xdr:colOff>0</xdr:colOff>
      <xdr:row>14</xdr:row>
      <xdr:rowOff>0</xdr:rowOff>
    </xdr:to>
    <xdr:cxnSp macro="">
      <xdr:nvCxnSpPr>
        <xdr:cNvPr id="26" name="Straight Connector 25">
          <a:extLst>
            <a:ext uri="{FF2B5EF4-FFF2-40B4-BE49-F238E27FC236}">
              <a16:creationId xmlns:a16="http://schemas.microsoft.com/office/drawing/2014/main" id="{EF0D6079-B23B-4BD8-A4A0-4025B8FFB7DF}"/>
            </a:ext>
          </a:extLst>
        </xdr:cNvPr>
        <xdr:cNvCxnSpPr/>
      </xdr:nvCxnSpPr>
      <xdr:spPr>
        <a:xfrm>
          <a:off x="15578667" y="3977428"/>
          <a:ext cx="0" cy="605155"/>
        </a:xfrm>
        <a:prstGeom prst="line">
          <a:avLst/>
        </a:prstGeom>
        <a:ln>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10583</xdr:colOff>
      <xdr:row>12</xdr:row>
      <xdr:rowOff>105833</xdr:rowOff>
    </xdr:from>
    <xdr:to>
      <xdr:col>41</xdr:col>
      <xdr:colOff>4657</xdr:colOff>
      <xdr:row>12</xdr:row>
      <xdr:rowOff>105833</xdr:rowOff>
    </xdr:to>
    <xdr:cxnSp macro="">
      <xdr:nvCxnSpPr>
        <xdr:cNvPr id="2" name="Straight Arrow Connector 1">
          <a:extLst>
            <a:ext uri="{FF2B5EF4-FFF2-40B4-BE49-F238E27FC236}">
              <a16:creationId xmlns:a16="http://schemas.microsoft.com/office/drawing/2014/main" id="{DBC8D4AD-3C93-412B-B0C9-CBBEE581B1A5}"/>
            </a:ext>
          </a:extLst>
        </xdr:cNvPr>
        <xdr:cNvCxnSpPr/>
      </xdr:nvCxnSpPr>
      <xdr:spPr>
        <a:xfrm>
          <a:off x="13557250" y="4318000"/>
          <a:ext cx="332740" cy="0"/>
        </a:xfrm>
        <a:prstGeom prst="straightConnector1">
          <a:avLst/>
        </a:prstGeom>
        <a:ln>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89648</xdr:colOff>
      <xdr:row>4</xdr:row>
      <xdr:rowOff>44823</xdr:rowOff>
    </xdr:from>
    <xdr:to>
      <xdr:col>9</xdr:col>
      <xdr:colOff>179294</xdr:colOff>
      <xdr:row>8</xdr:row>
      <xdr:rowOff>145677</xdr:rowOff>
    </xdr:to>
    <xdr:sp macro="" textlink="">
      <xdr:nvSpPr>
        <xdr:cNvPr id="3" name="Text Placeholder 17">
          <a:extLst>
            <a:ext uri="{FF2B5EF4-FFF2-40B4-BE49-F238E27FC236}">
              <a16:creationId xmlns:a16="http://schemas.microsoft.com/office/drawing/2014/main" id="{923E5B3A-8CE9-4CB7-916E-BDC45D7EB3D3}"/>
            </a:ext>
          </a:extLst>
        </xdr:cNvPr>
        <xdr:cNvSpPr>
          <a:spLocks noGrp="1"/>
        </xdr:cNvSpPr>
      </xdr:nvSpPr>
      <xdr:spPr>
        <a:xfrm>
          <a:off x="425824" y="829235"/>
          <a:ext cx="2779058" cy="896471"/>
        </a:xfrm>
        <a:prstGeom prst="rect">
          <a:avLst/>
        </a:prstGeom>
        <a:blipFill>
          <a:blip xmlns:r="http://schemas.openxmlformats.org/officeDocument/2006/relationships" r:embed="rId1"/>
          <a:stretch>
            <a:fillRect/>
          </a:stretch>
        </a:blipFill>
      </xdr:spPr>
      <xdr:txBody>
        <a:bodyPr vert="horz" wrap="square" lIns="36000" tIns="36000" rIns="36000" bIns="36000" rtlCol="0">
          <a:noAutofit/>
        </a:bodyPr>
        <a:lstStyle>
          <a:lvl1pPr marL="0" indent="0" algn="l" defTabSz="685800" rtl="0" eaLnBrk="1" latinLnBrk="0" hangingPunct="1">
            <a:lnSpc>
              <a:spcPct val="100000"/>
            </a:lnSpc>
            <a:spcBef>
              <a:spcPts val="0"/>
            </a:spcBef>
            <a:spcAft>
              <a:spcPts val="800"/>
            </a:spcAft>
            <a:buFontTx/>
            <a:buNone/>
            <a:defRPr sz="2000" kern="1200" baseline="0">
              <a:solidFill>
                <a:schemeClr val="tx1"/>
              </a:solidFill>
              <a:latin typeface="+mn-lt"/>
              <a:ea typeface="+mn-ea"/>
              <a:cs typeface="+mn-cs"/>
            </a:defRPr>
          </a:lvl1pPr>
          <a:lvl2pPr marL="180000" indent="-180000" algn="l" defTabSz="685800" rtl="0" eaLnBrk="1" latinLnBrk="0" hangingPunct="1">
            <a:lnSpc>
              <a:spcPct val="100000"/>
            </a:lnSpc>
            <a:spcBef>
              <a:spcPts val="0"/>
            </a:spcBef>
            <a:spcAft>
              <a:spcPts val="600"/>
            </a:spcAft>
            <a:buClr>
              <a:schemeClr val="tx1"/>
            </a:buClr>
            <a:buFont typeface="Arial" panose="020B0604020202020204" pitchFamily="34" charset="0"/>
            <a:buChar char="•"/>
            <a:defRPr sz="2000" kern="1200" baseline="0">
              <a:solidFill>
                <a:schemeClr val="tx1"/>
              </a:solidFill>
              <a:latin typeface="+mn-lt"/>
              <a:ea typeface="+mn-ea"/>
              <a:cs typeface="+mn-cs"/>
            </a:defRPr>
          </a:lvl2pPr>
          <a:lvl3pPr marL="360000" indent="-180000" algn="l" defTabSz="685800" rtl="0" eaLnBrk="1" latinLnBrk="0" hangingPunct="1">
            <a:lnSpc>
              <a:spcPct val="100000"/>
            </a:lnSpc>
            <a:spcBef>
              <a:spcPts val="0"/>
            </a:spcBef>
            <a:spcAft>
              <a:spcPts val="600"/>
            </a:spcAft>
            <a:buClr>
              <a:schemeClr val="tx1"/>
            </a:buClr>
            <a:buFont typeface="Arial" panose="020B0604020202020204" pitchFamily="34" charset="0"/>
            <a:buChar char="–"/>
            <a:defRPr sz="2000" kern="1200" baseline="0">
              <a:solidFill>
                <a:schemeClr val="tx1"/>
              </a:solidFill>
              <a:latin typeface="+mn-lt"/>
              <a:ea typeface="+mn-ea"/>
              <a:cs typeface="+mn-cs"/>
            </a:defRPr>
          </a:lvl3pPr>
          <a:lvl4pPr marL="0" indent="0" algn="l" defTabSz="685800" rtl="0" eaLnBrk="1" latinLnBrk="0" hangingPunct="1">
            <a:lnSpc>
              <a:spcPct val="100000"/>
            </a:lnSpc>
            <a:spcBef>
              <a:spcPts val="0"/>
            </a:spcBef>
            <a:spcAft>
              <a:spcPts val="600"/>
            </a:spcAft>
            <a:buFontTx/>
            <a:buNone/>
            <a:defRPr sz="2400" b="1" kern="1200" baseline="0">
              <a:solidFill>
                <a:schemeClr val="tx2"/>
              </a:solidFill>
              <a:latin typeface="+mn-lt"/>
              <a:ea typeface="+mn-ea"/>
              <a:cs typeface="+mn-cs"/>
            </a:defRPr>
          </a:lvl4pPr>
          <a:lvl5pPr marL="0" indent="0" algn="l" defTabSz="685800" rtl="0" eaLnBrk="1" latinLnBrk="0" hangingPunct="1">
            <a:lnSpc>
              <a:spcPct val="100000"/>
            </a:lnSpc>
            <a:spcBef>
              <a:spcPts val="0"/>
            </a:spcBef>
            <a:spcAft>
              <a:spcPts val="600"/>
            </a:spcAft>
            <a:buFontTx/>
            <a:buNone/>
            <a:defRPr sz="2000" b="1" kern="1200" baseline="0">
              <a:solidFill>
                <a:schemeClr val="tx2"/>
              </a:solidFill>
              <a:latin typeface="+mn-lt"/>
              <a:ea typeface="+mn-ea"/>
              <a:cs typeface="+mn-cs"/>
            </a:defRPr>
          </a:lvl5pPr>
          <a:lvl6pPr marL="0" indent="0" algn="l" defTabSz="685800" rtl="0" eaLnBrk="1" latinLnBrk="0" hangingPunct="1">
            <a:lnSpc>
              <a:spcPct val="100000"/>
            </a:lnSpc>
            <a:spcBef>
              <a:spcPts val="600"/>
            </a:spcBef>
            <a:spcAft>
              <a:spcPts val="600"/>
            </a:spcAft>
            <a:buFontTx/>
            <a:buNone/>
            <a:defRPr sz="2000" b="1" kern="1200" baseline="0">
              <a:solidFill>
                <a:schemeClr val="tx1"/>
              </a:solidFill>
              <a:latin typeface="+mn-lt"/>
              <a:ea typeface="+mn-ea"/>
              <a:cs typeface="+mn-cs"/>
            </a:defRPr>
          </a:lvl6pPr>
          <a:lvl7pPr marL="2228850" indent="-171450" algn="l" defTabSz="685800" rtl="0" eaLnBrk="1" latinLnBrk="0" hangingPunct="1">
            <a:lnSpc>
              <a:spcPct val="90000"/>
            </a:lnSpc>
            <a:spcBef>
              <a:spcPts val="375"/>
            </a:spcBef>
            <a:buFont typeface="Arial" panose="020B0604020202020204" pitchFamily="34" charset="0"/>
            <a:buChar char="•"/>
            <a:defRPr sz="1350" kern="1200">
              <a:solidFill>
                <a:schemeClr val="tx1"/>
              </a:solidFill>
              <a:latin typeface="+mn-lt"/>
              <a:ea typeface="+mn-ea"/>
              <a:cs typeface="+mn-cs"/>
            </a:defRPr>
          </a:lvl7pPr>
          <a:lvl8pPr marL="2571750" indent="-171450" algn="l" defTabSz="685800" rtl="0" eaLnBrk="1" latinLnBrk="0" hangingPunct="1">
            <a:lnSpc>
              <a:spcPct val="90000"/>
            </a:lnSpc>
            <a:spcBef>
              <a:spcPts val="375"/>
            </a:spcBef>
            <a:buFont typeface="Arial" panose="020B0604020202020204" pitchFamily="34" charset="0"/>
            <a:buChar char="•"/>
            <a:defRPr sz="1350" kern="1200">
              <a:solidFill>
                <a:schemeClr val="tx1"/>
              </a:solidFill>
              <a:latin typeface="+mn-lt"/>
              <a:ea typeface="+mn-ea"/>
              <a:cs typeface="+mn-cs"/>
            </a:defRPr>
          </a:lvl8pPr>
          <a:lvl9pPr marL="2914650" indent="-171450" algn="l" defTabSz="685800" rtl="0" eaLnBrk="1" latinLnBrk="0" hangingPunct="1">
            <a:lnSpc>
              <a:spcPct val="90000"/>
            </a:lnSpc>
            <a:spcBef>
              <a:spcPts val="375"/>
            </a:spcBef>
            <a:buFont typeface="Arial" panose="020B0604020202020204" pitchFamily="34" charset="0"/>
            <a:buChar char="•"/>
            <a:defRPr sz="1350" kern="1200">
              <a:solidFill>
                <a:schemeClr val="tx1"/>
              </a:solidFill>
              <a:latin typeface="+mn-lt"/>
              <a:ea typeface="+mn-ea"/>
              <a:cs typeface="+mn-cs"/>
            </a:defRPr>
          </a:lvl9pPr>
        </a:lstStyle>
        <a:p>
          <a:pPr lvl="0"/>
          <a:r>
            <a:rPr lang="en-AU"/>
            <a: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ore/csdav/nodes/286288/The%20Matrix%20v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 sheet"/>
      <sheetName val="Results"/>
      <sheetName val="FCR Chart"/>
      <sheetName val="All Sites Kms to Port"/>
      <sheetName val="FCR Calcs"/>
      <sheetName val="CBH model data"/>
      <sheetName val="matrix"/>
      <sheetName val="Differential"/>
      <sheetName val="Usage"/>
      <sheetName val="Lookup"/>
      <sheetName val="Proposal"/>
      <sheetName val="rate 99-00"/>
      <sheetName val="rate 00-01"/>
      <sheetName val="rate 01-02"/>
      <sheetName val="rate 02-03"/>
      <sheetName val="rate 03-04"/>
      <sheetName val="FCR rates 03-04"/>
      <sheetName val="Road KM from Port"/>
      <sheetName val="Grain Receival Data"/>
      <sheetName val="Required Rates"/>
    </sheetNames>
    <sheetDataSet>
      <sheetData sheetId="0"/>
      <sheetData sheetId="1"/>
      <sheetData sheetId="2"/>
      <sheetData sheetId="3"/>
      <sheetData sheetId="4"/>
      <sheetData sheetId="5"/>
      <sheetData sheetId="6"/>
      <sheetData sheetId="7"/>
      <sheetData sheetId="8"/>
      <sheetData sheetId="9">
        <row r="33">
          <cell r="A33" t="str">
            <v>AINSWORTH</v>
          </cell>
        </row>
      </sheetData>
      <sheetData sheetId="10">
        <row r="3">
          <cell r="A3">
            <v>512</v>
          </cell>
        </row>
      </sheetData>
      <sheetData sheetId="11">
        <row r="11">
          <cell r="A11">
            <v>512</v>
          </cell>
          <cell r="B11" t="str">
            <v>Ainsworth</v>
          </cell>
          <cell r="C11" t="str">
            <v>N</v>
          </cell>
          <cell r="D11" t="str">
            <v>K</v>
          </cell>
          <cell r="E11">
            <v>258</v>
          </cell>
          <cell r="F11">
            <v>13.8225</v>
          </cell>
          <cell r="G11">
            <v>8.2934999999999999</v>
          </cell>
        </row>
        <row r="12">
          <cell r="B12" t="str">
            <v>Aldersyde</v>
          </cell>
          <cell r="C12" t="str">
            <v>N</v>
          </cell>
          <cell r="D12" t="str">
            <v>K</v>
          </cell>
          <cell r="E12">
            <v>174</v>
          </cell>
          <cell r="F12">
            <v>10.1569</v>
          </cell>
          <cell r="G12">
            <v>6.0941000000000001</v>
          </cell>
        </row>
        <row r="13">
          <cell r="B13" t="str">
            <v>Ardath</v>
          </cell>
          <cell r="C13" t="str">
            <v>N</v>
          </cell>
          <cell r="D13" t="str">
            <v>K</v>
          </cell>
          <cell r="E13">
            <v>279</v>
          </cell>
          <cell r="F13">
            <v>14.7338</v>
          </cell>
          <cell r="G13">
            <v>8.8402999999999992</v>
          </cell>
        </row>
        <row r="14">
          <cell r="B14" t="str">
            <v>Arrino</v>
          </cell>
          <cell r="C14" t="str">
            <v>N</v>
          </cell>
          <cell r="D14" t="str">
            <v>G</v>
          </cell>
          <cell r="E14">
            <v>154</v>
          </cell>
          <cell r="F14">
            <v>8.9894999999999996</v>
          </cell>
          <cell r="G14">
            <v>5.3936999999999999</v>
          </cell>
        </row>
        <row r="15">
          <cell r="B15" t="str">
            <v>Avon</v>
          </cell>
          <cell r="C15" t="str">
            <v>N</v>
          </cell>
          <cell r="D15" t="str">
            <v>K</v>
          </cell>
          <cell r="E15">
            <v>139</v>
          </cell>
          <cell r="F15">
            <v>8.1138999999999992</v>
          </cell>
          <cell r="G15">
            <v>4.8682999999999996</v>
          </cell>
        </row>
        <row r="16">
          <cell r="B16" t="str">
            <v>Badgebup</v>
          </cell>
          <cell r="C16" t="str">
            <v>N</v>
          </cell>
          <cell r="D16" t="str">
            <v>A</v>
          </cell>
          <cell r="E16">
            <v>210</v>
          </cell>
          <cell r="F16">
            <v>11.7393</v>
          </cell>
          <cell r="G16">
            <v>7.0435999999999996</v>
          </cell>
        </row>
        <row r="17">
          <cell r="B17" t="str">
            <v>Ballaying</v>
          </cell>
          <cell r="C17" t="str">
            <v>N</v>
          </cell>
          <cell r="D17" t="str">
            <v>A</v>
          </cell>
          <cell r="E17">
            <v>232</v>
          </cell>
          <cell r="F17">
            <v>12.6942</v>
          </cell>
          <cell r="G17">
            <v>7.6165000000000003</v>
          </cell>
        </row>
        <row r="18">
          <cell r="B18" t="str">
            <v>Ballaying</v>
          </cell>
          <cell r="C18" t="str">
            <v>N</v>
          </cell>
          <cell r="D18" t="str">
            <v>K</v>
          </cell>
          <cell r="E18">
            <v>259</v>
          </cell>
          <cell r="F18">
            <v>13.8659</v>
          </cell>
          <cell r="G18">
            <v>8.3194999999999997</v>
          </cell>
        </row>
        <row r="19">
          <cell r="B19" t="str">
            <v>Beacon</v>
          </cell>
          <cell r="C19" t="str">
            <v>N</v>
          </cell>
          <cell r="D19" t="str">
            <v>K</v>
          </cell>
          <cell r="E19">
            <v>353</v>
          </cell>
          <cell r="F19">
            <v>17.332799999999999</v>
          </cell>
          <cell r="G19">
            <v>10.399699999999999</v>
          </cell>
        </row>
        <row r="20">
          <cell r="B20" t="str">
            <v>Bencubbin</v>
          </cell>
          <cell r="C20" t="str">
            <v>N</v>
          </cell>
          <cell r="D20" t="str">
            <v>K</v>
          </cell>
          <cell r="E20">
            <v>310</v>
          </cell>
          <cell r="F20">
            <v>15.827500000000001</v>
          </cell>
          <cell r="G20">
            <v>9.4964999999999993</v>
          </cell>
        </row>
        <row r="21">
          <cell r="B21" t="str">
            <v>Bendering</v>
          </cell>
          <cell r="C21" t="str">
            <v>N</v>
          </cell>
          <cell r="D21" t="str">
            <v>K</v>
          </cell>
          <cell r="E21">
            <v>289</v>
          </cell>
          <cell r="F21">
            <v>15.0923</v>
          </cell>
          <cell r="G21">
            <v>9.0554000000000006</v>
          </cell>
        </row>
        <row r="22">
          <cell r="B22" t="str">
            <v>Beverley</v>
          </cell>
          <cell r="C22" t="str">
            <v>N</v>
          </cell>
          <cell r="D22" t="str">
            <v>K</v>
          </cell>
          <cell r="E22">
            <v>137</v>
          </cell>
          <cell r="F22">
            <v>7.9972000000000003</v>
          </cell>
          <cell r="G22">
            <v>4.7983000000000002</v>
          </cell>
        </row>
        <row r="23">
          <cell r="B23" t="str">
            <v>Bindi Bindi</v>
          </cell>
          <cell r="C23" t="str">
            <v>N</v>
          </cell>
          <cell r="D23" t="str">
            <v>K</v>
          </cell>
          <cell r="E23">
            <v>226</v>
          </cell>
          <cell r="F23">
            <v>12.4337</v>
          </cell>
          <cell r="G23">
            <v>7.4602000000000004</v>
          </cell>
        </row>
        <row r="24">
          <cell r="B24" t="str">
            <v>Bodallin</v>
          </cell>
          <cell r="C24" t="str">
            <v>S</v>
          </cell>
          <cell r="D24" t="str">
            <v>K</v>
          </cell>
          <cell r="E24">
            <v>362</v>
          </cell>
          <cell r="F24">
            <v>17.6479</v>
          </cell>
          <cell r="G24">
            <v>10.588699999999999</v>
          </cell>
        </row>
        <row r="25">
          <cell r="B25" t="str">
            <v>Bokal</v>
          </cell>
          <cell r="C25" t="str">
            <v>N</v>
          </cell>
          <cell r="D25" t="str">
            <v>A</v>
          </cell>
          <cell r="E25">
            <v>215</v>
          </cell>
          <cell r="F25">
            <v>11.956200000000001</v>
          </cell>
          <cell r="G25">
            <v>7.1737000000000002</v>
          </cell>
        </row>
        <row r="26">
          <cell r="B26" t="str">
            <v>Bolgart</v>
          </cell>
          <cell r="C26" t="str">
            <v>N</v>
          </cell>
          <cell r="D26" t="str">
            <v>K</v>
          </cell>
          <cell r="E26">
            <v>162</v>
          </cell>
          <cell r="F26">
            <v>9.4564000000000004</v>
          </cell>
          <cell r="G26">
            <v>5.6738</v>
          </cell>
        </row>
        <row r="27">
          <cell r="B27" t="str">
            <v>Bonnie Rock</v>
          </cell>
          <cell r="C27" t="str">
            <v>N</v>
          </cell>
          <cell r="D27" t="str">
            <v>K</v>
          </cell>
          <cell r="E27">
            <v>385</v>
          </cell>
          <cell r="F27">
            <v>18.452999999999999</v>
          </cell>
          <cell r="G27">
            <v>11.0718</v>
          </cell>
        </row>
        <row r="28">
          <cell r="B28" t="str">
            <v>Bowgada</v>
          </cell>
          <cell r="C28" t="str">
            <v>N</v>
          </cell>
          <cell r="D28" t="str">
            <v>G</v>
          </cell>
          <cell r="E28">
            <v>203</v>
          </cell>
          <cell r="F28">
            <v>11.4354</v>
          </cell>
          <cell r="G28">
            <v>6.8612000000000002</v>
          </cell>
        </row>
        <row r="29">
          <cell r="B29" t="str">
            <v>Brookton</v>
          </cell>
          <cell r="C29" t="str">
            <v>N</v>
          </cell>
          <cell r="D29" t="str">
            <v>K</v>
          </cell>
          <cell r="E29">
            <v>141</v>
          </cell>
          <cell r="F29">
            <v>8.2307000000000006</v>
          </cell>
          <cell r="G29">
            <v>4.9383999999999997</v>
          </cell>
        </row>
        <row r="30">
          <cell r="B30" t="str">
            <v>Broomehill</v>
          </cell>
          <cell r="C30" t="str">
            <v>N</v>
          </cell>
          <cell r="D30" t="str">
            <v>A</v>
          </cell>
          <cell r="E30">
            <v>155</v>
          </cell>
          <cell r="F30">
            <v>9.0479000000000003</v>
          </cell>
          <cell r="G30">
            <v>5.4287000000000001</v>
          </cell>
        </row>
        <row r="31">
          <cell r="B31" t="str">
            <v>Bruce Rock</v>
          </cell>
          <cell r="C31" t="str">
            <v>N</v>
          </cell>
          <cell r="D31" t="str">
            <v>K</v>
          </cell>
          <cell r="E31">
            <v>278</v>
          </cell>
          <cell r="F31">
            <v>14.6905</v>
          </cell>
          <cell r="G31">
            <v>8.8142999999999994</v>
          </cell>
        </row>
        <row r="32">
          <cell r="B32" t="str">
            <v>Bullaring</v>
          </cell>
          <cell r="C32" t="str">
            <v>N</v>
          </cell>
          <cell r="D32" t="str">
            <v>K</v>
          </cell>
          <cell r="E32">
            <v>244</v>
          </cell>
          <cell r="F32">
            <v>13.2149</v>
          </cell>
          <cell r="G32">
            <v>7.9288999999999996</v>
          </cell>
        </row>
        <row r="33">
          <cell r="B33" t="str">
            <v>Bullfinch</v>
          </cell>
          <cell r="C33" t="str">
            <v>S</v>
          </cell>
          <cell r="D33" t="str">
            <v>K</v>
          </cell>
          <cell r="E33">
            <v>425</v>
          </cell>
          <cell r="F33">
            <v>19.853300000000001</v>
          </cell>
          <cell r="G33">
            <v>11.912000000000001</v>
          </cell>
        </row>
        <row r="34">
          <cell r="B34" t="str">
            <v>Bulyee</v>
          </cell>
          <cell r="C34" t="str">
            <v>N</v>
          </cell>
          <cell r="D34" t="str">
            <v>K</v>
          </cell>
          <cell r="E34">
            <v>196</v>
          </cell>
          <cell r="F34">
            <v>11.1317</v>
          </cell>
          <cell r="G34">
            <v>6.6790000000000003</v>
          </cell>
        </row>
        <row r="35">
          <cell r="B35" t="str">
            <v>Buniche</v>
          </cell>
          <cell r="C35" t="str">
            <v>N</v>
          </cell>
          <cell r="D35" t="str">
            <v>A</v>
          </cell>
          <cell r="E35">
            <v>288</v>
          </cell>
          <cell r="F35">
            <v>15.0573</v>
          </cell>
          <cell r="G35">
            <v>9.0343999999999998</v>
          </cell>
        </row>
        <row r="36">
          <cell r="B36" t="str">
            <v>Bunjil</v>
          </cell>
          <cell r="C36" t="str">
            <v>N</v>
          </cell>
          <cell r="D36" t="str">
            <v>G</v>
          </cell>
          <cell r="E36">
            <v>244</v>
          </cell>
          <cell r="F36">
            <v>13.2149</v>
          </cell>
          <cell r="G36">
            <v>7.9288999999999996</v>
          </cell>
        </row>
        <row r="37">
          <cell r="B37" t="str">
            <v>Buntine</v>
          </cell>
          <cell r="C37" t="str">
            <v>N</v>
          </cell>
          <cell r="D37" t="str">
            <v>G</v>
          </cell>
          <cell r="E37">
            <v>289</v>
          </cell>
          <cell r="F37">
            <v>15.0923</v>
          </cell>
          <cell r="G37">
            <v>9.0554000000000006</v>
          </cell>
        </row>
        <row r="38">
          <cell r="B38" t="str">
            <v>Burracoppin</v>
          </cell>
          <cell r="C38" t="str">
            <v>S</v>
          </cell>
          <cell r="D38" t="str">
            <v>K</v>
          </cell>
          <cell r="E38">
            <v>325</v>
          </cell>
          <cell r="F38">
            <v>16.352599999999999</v>
          </cell>
          <cell r="G38">
            <v>9.8116000000000003</v>
          </cell>
        </row>
        <row r="39">
          <cell r="B39" t="str">
            <v>Cadoux</v>
          </cell>
          <cell r="C39" t="str">
            <v>N</v>
          </cell>
          <cell r="D39" t="str">
            <v>K</v>
          </cell>
          <cell r="E39">
            <v>250</v>
          </cell>
          <cell r="F39">
            <v>13.475199999999999</v>
          </cell>
          <cell r="G39">
            <v>8.0851000000000006</v>
          </cell>
        </row>
        <row r="40">
          <cell r="B40" t="str">
            <v>Calingiri</v>
          </cell>
          <cell r="C40" t="str">
            <v>N</v>
          </cell>
          <cell r="D40" t="str">
            <v>K</v>
          </cell>
          <cell r="E40">
            <v>184</v>
          </cell>
          <cell r="F40">
            <v>10.610900000000001</v>
          </cell>
          <cell r="G40">
            <v>6.3665000000000003</v>
          </cell>
        </row>
        <row r="41">
          <cell r="B41" t="str">
            <v>Canna</v>
          </cell>
          <cell r="C41" t="str">
            <v>N</v>
          </cell>
          <cell r="D41" t="str">
            <v>G</v>
          </cell>
          <cell r="E41">
            <v>160</v>
          </cell>
          <cell r="F41">
            <v>9.3398000000000003</v>
          </cell>
          <cell r="G41">
            <v>5.6039000000000003</v>
          </cell>
        </row>
        <row r="42">
          <cell r="B42" t="str">
            <v>Carnamah</v>
          </cell>
          <cell r="C42" t="str">
            <v>N</v>
          </cell>
          <cell r="D42" t="str">
            <v>G</v>
          </cell>
          <cell r="E42">
            <v>193</v>
          </cell>
          <cell r="F42">
            <v>11.0015</v>
          </cell>
          <cell r="G42">
            <v>6.6009000000000002</v>
          </cell>
        </row>
        <row r="43">
          <cell r="B43" t="str">
            <v>Carrabin</v>
          </cell>
          <cell r="C43" t="str">
            <v>S</v>
          </cell>
          <cell r="D43" t="str">
            <v>K</v>
          </cell>
          <cell r="E43">
            <v>342</v>
          </cell>
          <cell r="F43">
            <v>16.947600000000001</v>
          </cell>
          <cell r="G43">
            <v>10.1686</v>
          </cell>
        </row>
        <row r="44">
          <cell r="B44" t="str">
            <v>Cleary</v>
          </cell>
          <cell r="C44" t="str">
            <v>N</v>
          </cell>
          <cell r="D44" t="str">
            <v>K</v>
          </cell>
          <cell r="E44">
            <v>332</v>
          </cell>
          <cell r="F44">
            <v>16.5975</v>
          </cell>
          <cell r="G44">
            <v>9.9585000000000008</v>
          </cell>
        </row>
        <row r="45">
          <cell r="B45" t="str">
            <v>Coomberdale</v>
          </cell>
          <cell r="C45" t="str">
            <v>N</v>
          </cell>
          <cell r="D45" t="str">
            <v>K</v>
          </cell>
          <cell r="E45">
            <v>234</v>
          </cell>
          <cell r="F45">
            <v>12.781000000000001</v>
          </cell>
          <cell r="G45">
            <v>7.6685999999999996</v>
          </cell>
        </row>
        <row r="46">
          <cell r="B46" t="str">
            <v>Coondle</v>
          </cell>
          <cell r="C46" t="str">
            <v>N</v>
          </cell>
          <cell r="D46" t="str">
            <v>K</v>
          </cell>
          <cell r="E46">
            <v>135</v>
          </cell>
          <cell r="F46">
            <v>7.8803999999999998</v>
          </cell>
          <cell r="G46">
            <v>4.7282000000000002</v>
          </cell>
        </row>
        <row r="47">
          <cell r="B47" t="str">
            <v>Coorow</v>
          </cell>
          <cell r="C47" t="str">
            <v>N</v>
          </cell>
          <cell r="D47" t="str">
            <v>G</v>
          </cell>
          <cell r="E47">
            <v>221</v>
          </cell>
          <cell r="F47">
            <v>12.216699999999999</v>
          </cell>
          <cell r="G47">
            <v>7.33</v>
          </cell>
        </row>
        <row r="48">
          <cell r="B48" t="str">
            <v>Corrigin</v>
          </cell>
          <cell r="C48" t="str">
            <v>N</v>
          </cell>
          <cell r="D48" t="str">
            <v>K</v>
          </cell>
          <cell r="E48">
            <v>233</v>
          </cell>
          <cell r="F48">
            <v>12.737500000000001</v>
          </cell>
          <cell r="G48">
            <v>7.6425000000000001</v>
          </cell>
        </row>
        <row r="49">
          <cell r="B49" t="str">
            <v>Cowcowing</v>
          </cell>
          <cell r="C49" t="str">
            <v>N</v>
          </cell>
          <cell r="D49" t="str">
            <v>K</v>
          </cell>
          <cell r="E49">
            <v>252</v>
          </cell>
          <cell r="F49">
            <v>13.562099999999999</v>
          </cell>
          <cell r="G49">
            <v>8.1372999999999998</v>
          </cell>
        </row>
        <row r="50">
          <cell r="B50" t="str">
            <v>Cranbrook</v>
          </cell>
          <cell r="C50" t="str">
            <v>N</v>
          </cell>
          <cell r="D50" t="str">
            <v>A</v>
          </cell>
          <cell r="E50">
            <v>95</v>
          </cell>
          <cell r="F50">
            <v>5.5454999999999997</v>
          </cell>
          <cell r="G50">
            <v>3.3273000000000001</v>
          </cell>
        </row>
        <row r="51">
          <cell r="B51" t="str">
            <v>Cunderdin</v>
          </cell>
          <cell r="C51" t="str">
            <v>S</v>
          </cell>
          <cell r="D51" t="str">
            <v>K</v>
          </cell>
          <cell r="E51">
            <v>197</v>
          </cell>
          <cell r="F51">
            <v>11.1751</v>
          </cell>
          <cell r="G51">
            <v>6.7050999999999998</v>
          </cell>
        </row>
        <row r="52">
          <cell r="B52" t="str">
            <v>Darkan</v>
          </cell>
          <cell r="C52" t="str">
            <v>N</v>
          </cell>
          <cell r="D52" t="str">
            <v>A</v>
          </cell>
          <cell r="E52">
            <v>201</v>
          </cell>
          <cell r="F52">
            <v>11.348699999999999</v>
          </cell>
          <cell r="G52">
            <v>6.8091999999999997</v>
          </cell>
        </row>
        <row r="53">
          <cell r="B53" t="str">
            <v>Doodlakine</v>
          </cell>
          <cell r="C53" t="str">
            <v>S</v>
          </cell>
          <cell r="D53" t="str">
            <v>K</v>
          </cell>
          <cell r="E53">
            <v>260</v>
          </cell>
          <cell r="F53">
            <v>13.9093</v>
          </cell>
          <cell r="G53">
            <v>8.3455999999999992</v>
          </cell>
        </row>
        <row r="54">
          <cell r="B54" t="str">
            <v>Dowerin</v>
          </cell>
          <cell r="C54" t="str">
            <v>N</v>
          </cell>
          <cell r="D54" t="str">
            <v>K</v>
          </cell>
          <cell r="E54">
            <v>195</v>
          </cell>
          <cell r="F54">
            <v>11.0883</v>
          </cell>
          <cell r="G54">
            <v>6.6529999999999996</v>
          </cell>
        </row>
        <row r="55">
          <cell r="B55" t="str">
            <v>Dudinin</v>
          </cell>
          <cell r="C55" t="str">
            <v>N</v>
          </cell>
          <cell r="D55" t="str">
            <v>K</v>
          </cell>
          <cell r="E55">
            <v>270</v>
          </cell>
          <cell r="F55">
            <v>14.343299999999999</v>
          </cell>
          <cell r="G55">
            <v>8.6059999999999999</v>
          </cell>
        </row>
        <row r="56">
          <cell r="B56" t="str">
            <v>Dulyalbin</v>
          </cell>
          <cell r="C56" t="str">
            <v>S</v>
          </cell>
          <cell r="D56" t="str">
            <v>K</v>
          </cell>
          <cell r="E56">
            <v>389</v>
          </cell>
          <cell r="F56">
            <v>18.593</v>
          </cell>
          <cell r="G56">
            <v>11.155799999999999</v>
          </cell>
        </row>
        <row r="57">
          <cell r="B57" t="str">
            <v>Dumbleyung</v>
          </cell>
          <cell r="C57" t="str">
            <v>N</v>
          </cell>
          <cell r="D57" t="str">
            <v>A</v>
          </cell>
          <cell r="E57">
            <v>230</v>
          </cell>
          <cell r="F57">
            <v>12.6073</v>
          </cell>
          <cell r="G57">
            <v>7.5644</v>
          </cell>
        </row>
        <row r="58">
          <cell r="B58" t="str">
            <v>East Hyden</v>
          </cell>
          <cell r="C58" t="str">
            <v>N</v>
          </cell>
          <cell r="D58" t="str">
            <v>A</v>
          </cell>
          <cell r="E58">
            <v>358</v>
          </cell>
          <cell r="F58">
            <v>17.5078</v>
          </cell>
          <cell r="G58">
            <v>10.5047</v>
          </cell>
        </row>
        <row r="59">
          <cell r="B59" t="str">
            <v>Ejanding</v>
          </cell>
          <cell r="C59" t="str">
            <v>N</v>
          </cell>
          <cell r="D59" t="str">
            <v>K</v>
          </cell>
          <cell r="E59">
            <v>222</v>
          </cell>
          <cell r="F59">
            <v>12.2601</v>
          </cell>
          <cell r="G59">
            <v>7.3560999999999996</v>
          </cell>
        </row>
        <row r="60">
          <cell r="B60" t="str">
            <v>Gabbin</v>
          </cell>
          <cell r="C60" t="str">
            <v>N</v>
          </cell>
          <cell r="D60" t="str">
            <v>K</v>
          </cell>
          <cell r="E60">
            <v>297</v>
          </cell>
          <cell r="F60">
            <v>15.372299999999999</v>
          </cell>
          <cell r="G60">
            <v>9.2233999999999998</v>
          </cell>
        </row>
        <row r="61">
          <cell r="B61" t="str">
            <v>Gnowangerup</v>
          </cell>
          <cell r="C61" t="str">
            <v>N</v>
          </cell>
          <cell r="D61" t="str">
            <v>A</v>
          </cell>
          <cell r="E61">
            <v>143</v>
          </cell>
          <cell r="F61">
            <v>8.3474000000000004</v>
          </cell>
          <cell r="G61">
            <v>5.0084</v>
          </cell>
        </row>
        <row r="62">
          <cell r="B62" t="str">
            <v>Goodlands</v>
          </cell>
          <cell r="C62" t="str">
            <v>N</v>
          </cell>
          <cell r="D62" t="str">
            <v>K</v>
          </cell>
          <cell r="E62">
            <v>327</v>
          </cell>
          <cell r="F62">
            <v>16.422599999999999</v>
          </cell>
          <cell r="G62">
            <v>9.8536000000000001</v>
          </cell>
        </row>
        <row r="63">
          <cell r="B63" t="str">
            <v>Goomalling</v>
          </cell>
          <cell r="C63" t="str">
            <v>N</v>
          </cell>
          <cell r="D63" t="str">
            <v>K</v>
          </cell>
          <cell r="E63">
            <v>171</v>
          </cell>
          <cell r="F63">
            <v>9.9818999999999996</v>
          </cell>
          <cell r="G63">
            <v>5.9890999999999996</v>
          </cell>
        </row>
        <row r="64">
          <cell r="B64" t="str">
            <v>Grass Patch</v>
          </cell>
          <cell r="C64" t="str">
            <v>S</v>
          </cell>
          <cell r="D64" t="str">
            <v>E</v>
          </cell>
          <cell r="E64">
            <v>76</v>
          </cell>
          <cell r="F64">
            <v>4.4363999999999999</v>
          </cell>
          <cell r="G64">
            <v>2.6617999999999999</v>
          </cell>
        </row>
        <row r="65">
          <cell r="B65" t="str">
            <v>Grass Valley</v>
          </cell>
          <cell r="C65" t="str">
            <v>S</v>
          </cell>
          <cell r="D65" t="str">
            <v>K</v>
          </cell>
          <cell r="E65">
            <v>152</v>
          </cell>
          <cell r="F65">
            <v>8.8727999999999998</v>
          </cell>
          <cell r="G65">
            <v>5.3236999999999997</v>
          </cell>
        </row>
        <row r="66">
          <cell r="B66" t="str">
            <v>Greenhills</v>
          </cell>
          <cell r="C66" t="str">
            <v>N</v>
          </cell>
          <cell r="D66" t="str">
            <v>K</v>
          </cell>
          <cell r="E66">
            <v>157</v>
          </cell>
          <cell r="F66">
            <v>9.1646000000000001</v>
          </cell>
          <cell r="G66">
            <v>5.4988000000000001</v>
          </cell>
        </row>
        <row r="67">
          <cell r="B67" t="str">
            <v>Gutha</v>
          </cell>
          <cell r="C67" t="str">
            <v>N</v>
          </cell>
          <cell r="D67" t="str">
            <v>G</v>
          </cell>
          <cell r="E67">
            <v>171</v>
          </cell>
          <cell r="F67">
            <v>9.9818999999999996</v>
          </cell>
          <cell r="G67">
            <v>5.9890999999999996</v>
          </cell>
        </row>
        <row r="68">
          <cell r="B68" t="str">
            <v>Hines Hill</v>
          </cell>
          <cell r="C68" t="str">
            <v>S</v>
          </cell>
          <cell r="D68" t="str">
            <v>K</v>
          </cell>
          <cell r="E68">
            <v>281</v>
          </cell>
          <cell r="F68">
            <v>14.8123</v>
          </cell>
          <cell r="G68">
            <v>8.8873999999999995</v>
          </cell>
        </row>
        <row r="69">
          <cell r="B69" t="str">
            <v>Holleton</v>
          </cell>
          <cell r="C69" t="str">
            <v>N</v>
          </cell>
          <cell r="D69" t="str">
            <v>K</v>
          </cell>
          <cell r="E69">
            <v>379</v>
          </cell>
          <cell r="F69">
            <v>18.242899999999999</v>
          </cell>
          <cell r="G69">
            <v>10.9457</v>
          </cell>
        </row>
        <row r="70">
          <cell r="B70" t="str">
            <v>Hyden</v>
          </cell>
          <cell r="C70" t="str">
            <v>N</v>
          </cell>
          <cell r="D70" t="str">
            <v>A</v>
          </cell>
          <cell r="E70">
            <v>338</v>
          </cell>
          <cell r="F70">
            <v>16.807700000000001</v>
          </cell>
          <cell r="G70">
            <v>10.0846</v>
          </cell>
        </row>
        <row r="71">
          <cell r="B71" t="str">
            <v>Jennacubbine</v>
          </cell>
          <cell r="C71" t="str">
            <v>N</v>
          </cell>
          <cell r="D71" t="str">
            <v>K</v>
          </cell>
          <cell r="E71">
            <v>156</v>
          </cell>
          <cell r="F71">
            <v>9.1062999999999992</v>
          </cell>
          <cell r="G71">
            <v>5.4638</v>
          </cell>
        </row>
        <row r="72">
          <cell r="B72" t="str">
            <v>Jitarning</v>
          </cell>
          <cell r="C72" t="str">
            <v>N</v>
          </cell>
          <cell r="D72" t="str">
            <v>K</v>
          </cell>
          <cell r="E72">
            <v>275</v>
          </cell>
          <cell r="F72">
            <v>14.5602</v>
          </cell>
          <cell r="G72">
            <v>8.7361000000000004</v>
          </cell>
        </row>
        <row r="73">
          <cell r="B73" t="str">
            <v>Jubuk</v>
          </cell>
          <cell r="C73" t="str">
            <v>N</v>
          </cell>
          <cell r="D73" t="str">
            <v>K</v>
          </cell>
          <cell r="E73">
            <v>220</v>
          </cell>
          <cell r="F73">
            <v>12.173299999999999</v>
          </cell>
          <cell r="G73">
            <v>7.3040000000000003</v>
          </cell>
        </row>
        <row r="74">
          <cell r="B74" t="str">
            <v>Kalannie</v>
          </cell>
          <cell r="C74" t="str">
            <v>N</v>
          </cell>
          <cell r="D74" t="str">
            <v>K</v>
          </cell>
          <cell r="E74">
            <v>297</v>
          </cell>
          <cell r="F74">
            <v>15.372299999999999</v>
          </cell>
          <cell r="G74">
            <v>9.2233999999999998</v>
          </cell>
        </row>
        <row r="75">
          <cell r="B75" t="str">
            <v>Karlgarin</v>
          </cell>
          <cell r="C75" t="str">
            <v>N</v>
          </cell>
          <cell r="D75" t="str">
            <v>A</v>
          </cell>
          <cell r="E75">
            <v>323</v>
          </cell>
          <cell r="F75">
            <v>16.282499999999999</v>
          </cell>
          <cell r="G75">
            <v>9.7695000000000007</v>
          </cell>
        </row>
        <row r="76">
          <cell r="B76" t="str">
            <v>Katanning</v>
          </cell>
          <cell r="C76" t="str">
            <v>N</v>
          </cell>
          <cell r="D76" t="str">
            <v>A</v>
          </cell>
          <cell r="E76">
            <v>176</v>
          </cell>
          <cell r="F76">
            <v>10.2637</v>
          </cell>
          <cell r="G76">
            <v>6.1581999999999999</v>
          </cell>
        </row>
        <row r="77">
          <cell r="B77" t="str">
            <v>Kellerberrin</v>
          </cell>
          <cell r="C77" t="str">
            <v>N</v>
          </cell>
          <cell r="D77" t="str">
            <v>K</v>
          </cell>
          <cell r="E77">
            <v>244</v>
          </cell>
          <cell r="F77">
            <v>13.2149</v>
          </cell>
          <cell r="G77">
            <v>7.9288999999999996</v>
          </cell>
        </row>
        <row r="78">
          <cell r="B78" t="str">
            <v>Kirwan</v>
          </cell>
          <cell r="C78" t="str">
            <v>N</v>
          </cell>
          <cell r="D78" t="str">
            <v>K</v>
          </cell>
          <cell r="E78">
            <v>271</v>
          </cell>
          <cell r="F78">
            <v>14.3866</v>
          </cell>
          <cell r="G78">
            <v>8.6319999999999997</v>
          </cell>
        </row>
        <row r="79">
          <cell r="B79" t="str">
            <v>Kodj Kodjin</v>
          </cell>
          <cell r="C79" t="str">
            <v>S</v>
          </cell>
          <cell r="D79" t="str">
            <v>K</v>
          </cell>
          <cell r="E79">
            <v>285</v>
          </cell>
          <cell r="F79">
            <v>14.952400000000001</v>
          </cell>
          <cell r="G79">
            <v>8.9713999999999992</v>
          </cell>
        </row>
        <row r="80">
          <cell r="B80" t="str">
            <v>Kondinin</v>
          </cell>
          <cell r="C80" t="str">
            <v>N</v>
          </cell>
          <cell r="D80" t="str">
            <v>K</v>
          </cell>
          <cell r="E80">
            <v>281</v>
          </cell>
          <cell r="F80">
            <v>14.8123</v>
          </cell>
          <cell r="G80">
            <v>8.8873999999999995</v>
          </cell>
        </row>
        <row r="81">
          <cell r="B81" t="str">
            <v>Kondut</v>
          </cell>
          <cell r="C81" t="str">
            <v>N</v>
          </cell>
          <cell r="D81" t="str">
            <v>K</v>
          </cell>
          <cell r="E81">
            <v>245</v>
          </cell>
          <cell r="F81">
            <v>13.2583</v>
          </cell>
          <cell r="G81">
            <v>7.9550000000000001</v>
          </cell>
        </row>
        <row r="82">
          <cell r="B82" t="str">
            <v>Konnongorring</v>
          </cell>
          <cell r="C82" t="str">
            <v>N</v>
          </cell>
          <cell r="D82" t="str">
            <v>K</v>
          </cell>
          <cell r="E82">
            <v>197</v>
          </cell>
          <cell r="F82">
            <v>11.1751</v>
          </cell>
          <cell r="G82">
            <v>6.7050999999999998</v>
          </cell>
        </row>
        <row r="83">
          <cell r="B83" t="str">
            <v>Koonadgin</v>
          </cell>
          <cell r="C83" t="str">
            <v>N</v>
          </cell>
          <cell r="D83" t="str">
            <v>K</v>
          </cell>
          <cell r="E83">
            <v>337</v>
          </cell>
          <cell r="F83">
            <v>16.7727</v>
          </cell>
          <cell r="G83">
            <v>10.063599999999999</v>
          </cell>
        </row>
        <row r="84">
          <cell r="B84" t="str">
            <v>Koorda</v>
          </cell>
          <cell r="C84" t="str">
            <v>N</v>
          </cell>
          <cell r="D84" t="str">
            <v>K</v>
          </cell>
          <cell r="E84">
            <v>274</v>
          </cell>
          <cell r="F84">
            <v>14.5168</v>
          </cell>
          <cell r="G84">
            <v>8.7101000000000006</v>
          </cell>
        </row>
        <row r="85">
          <cell r="B85" t="str">
            <v>Korbelka</v>
          </cell>
          <cell r="C85" t="str">
            <v>N</v>
          </cell>
          <cell r="D85" t="str">
            <v>K</v>
          </cell>
          <cell r="E85">
            <v>292</v>
          </cell>
          <cell r="F85">
            <v>15.1974</v>
          </cell>
          <cell r="G85">
            <v>9.1183999999999994</v>
          </cell>
        </row>
        <row r="86">
          <cell r="B86" t="str">
            <v>Kuender</v>
          </cell>
          <cell r="C86" t="str">
            <v>N</v>
          </cell>
          <cell r="D86" t="str">
            <v>A</v>
          </cell>
          <cell r="E86">
            <v>273</v>
          </cell>
          <cell r="F86">
            <v>14.4734</v>
          </cell>
          <cell r="G86">
            <v>8.6839999999999993</v>
          </cell>
        </row>
        <row r="87">
          <cell r="B87" t="str">
            <v>Kukerin</v>
          </cell>
          <cell r="C87" t="str">
            <v>N</v>
          </cell>
          <cell r="D87" t="str">
            <v>A</v>
          </cell>
          <cell r="E87">
            <v>248</v>
          </cell>
          <cell r="F87">
            <v>13.388400000000001</v>
          </cell>
          <cell r="G87">
            <v>8.0329999999999995</v>
          </cell>
        </row>
        <row r="88">
          <cell r="B88" t="str">
            <v>Kulin</v>
          </cell>
          <cell r="C88" t="str">
            <v>N</v>
          </cell>
          <cell r="D88" t="str">
            <v>K</v>
          </cell>
          <cell r="E88">
            <v>287</v>
          </cell>
          <cell r="F88">
            <v>15.0223</v>
          </cell>
          <cell r="G88">
            <v>9.0134000000000007</v>
          </cell>
        </row>
        <row r="89">
          <cell r="B89" t="str">
            <v>Kulja</v>
          </cell>
          <cell r="C89" t="str">
            <v>N</v>
          </cell>
          <cell r="D89" t="str">
            <v>K</v>
          </cell>
          <cell r="E89">
            <v>289</v>
          </cell>
          <cell r="F89">
            <v>15.0923</v>
          </cell>
          <cell r="G89">
            <v>9.0554000000000006</v>
          </cell>
        </row>
        <row r="90">
          <cell r="B90" t="str">
            <v>Kununoppin</v>
          </cell>
          <cell r="C90" t="str">
            <v>N</v>
          </cell>
          <cell r="D90" t="str">
            <v>K</v>
          </cell>
          <cell r="E90">
            <v>287</v>
          </cell>
          <cell r="F90">
            <v>15.0223</v>
          </cell>
          <cell r="G90">
            <v>9.0134000000000007</v>
          </cell>
        </row>
        <row r="91">
          <cell r="B91" t="str">
            <v>Lake Grace</v>
          </cell>
          <cell r="C91" t="str">
            <v>N</v>
          </cell>
          <cell r="D91" t="str">
            <v>A</v>
          </cell>
          <cell r="E91">
            <v>250</v>
          </cell>
          <cell r="F91">
            <v>13.475199999999999</v>
          </cell>
          <cell r="G91">
            <v>8.0851000000000006</v>
          </cell>
        </row>
        <row r="92">
          <cell r="B92" t="str">
            <v>Latham</v>
          </cell>
          <cell r="C92" t="str">
            <v>N</v>
          </cell>
          <cell r="D92" t="str">
            <v>G</v>
          </cell>
          <cell r="E92">
            <v>259</v>
          </cell>
          <cell r="F92">
            <v>13.8659</v>
          </cell>
          <cell r="G92">
            <v>8.3194999999999997</v>
          </cell>
        </row>
        <row r="93">
          <cell r="B93" t="str">
            <v>Manmanning</v>
          </cell>
          <cell r="C93" t="str">
            <v>N</v>
          </cell>
          <cell r="D93" t="str">
            <v>K</v>
          </cell>
          <cell r="E93">
            <v>243</v>
          </cell>
          <cell r="F93">
            <v>13.1715</v>
          </cell>
          <cell r="G93">
            <v>7.9028999999999998</v>
          </cell>
        </row>
        <row r="94">
          <cell r="B94" t="str">
            <v>Marchagee</v>
          </cell>
          <cell r="C94" t="str">
            <v>N</v>
          </cell>
          <cell r="D94" t="str">
            <v>G</v>
          </cell>
          <cell r="E94">
            <v>242</v>
          </cell>
          <cell r="F94">
            <v>13.128</v>
          </cell>
          <cell r="G94">
            <v>7.8768000000000002</v>
          </cell>
        </row>
        <row r="95">
          <cell r="B95" t="str">
            <v>Marvel Loch</v>
          </cell>
          <cell r="C95" t="str">
            <v>S</v>
          </cell>
          <cell r="D95" t="str">
            <v>K</v>
          </cell>
          <cell r="E95">
            <v>419</v>
          </cell>
          <cell r="F95">
            <v>19.6431</v>
          </cell>
          <cell r="G95">
            <v>11.7859</v>
          </cell>
        </row>
        <row r="96">
          <cell r="B96" t="str">
            <v>Mawson</v>
          </cell>
          <cell r="C96" t="str">
            <v>N</v>
          </cell>
          <cell r="D96" t="str">
            <v>K</v>
          </cell>
          <cell r="E96">
            <v>163</v>
          </cell>
          <cell r="F96">
            <v>9.5149000000000008</v>
          </cell>
          <cell r="G96">
            <v>5.7088999999999999</v>
          </cell>
        </row>
        <row r="97">
          <cell r="B97" t="str">
            <v>Maya</v>
          </cell>
          <cell r="C97" t="str">
            <v>N</v>
          </cell>
          <cell r="D97" t="str">
            <v>G</v>
          </cell>
          <cell r="E97">
            <v>275</v>
          </cell>
          <cell r="F97">
            <v>14.5602</v>
          </cell>
          <cell r="G97">
            <v>8.7361000000000004</v>
          </cell>
        </row>
        <row r="98">
          <cell r="B98" t="str">
            <v>Mclevie</v>
          </cell>
          <cell r="C98" t="str">
            <v>N</v>
          </cell>
          <cell r="D98" t="str">
            <v>K</v>
          </cell>
          <cell r="E98">
            <v>294</v>
          </cell>
          <cell r="F98">
            <v>15.2674</v>
          </cell>
          <cell r="G98">
            <v>9.1603999999999992</v>
          </cell>
        </row>
        <row r="99">
          <cell r="B99" t="str">
            <v>Meckering</v>
          </cell>
          <cell r="C99" t="str">
            <v>S</v>
          </cell>
          <cell r="D99" t="str">
            <v>K</v>
          </cell>
          <cell r="E99">
            <v>174</v>
          </cell>
          <cell r="F99">
            <v>10.1569</v>
          </cell>
          <cell r="G99">
            <v>6.0941000000000001</v>
          </cell>
        </row>
        <row r="100">
          <cell r="B100" t="str">
            <v>Merredin</v>
          </cell>
          <cell r="C100" t="str">
            <v>S</v>
          </cell>
          <cell r="D100" t="str">
            <v>K</v>
          </cell>
          <cell r="E100">
            <v>298</v>
          </cell>
          <cell r="F100">
            <v>15.407400000000001</v>
          </cell>
          <cell r="G100">
            <v>9.2444000000000006</v>
          </cell>
        </row>
        <row r="101">
          <cell r="B101" t="str">
            <v>Miling</v>
          </cell>
          <cell r="C101" t="str">
            <v>N</v>
          </cell>
          <cell r="D101" t="str">
            <v>K</v>
          </cell>
          <cell r="E101">
            <v>242</v>
          </cell>
          <cell r="F101">
            <v>13.128</v>
          </cell>
          <cell r="G101">
            <v>7.8768000000000002</v>
          </cell>
        </row>
        <row r="102">
          <cell r="B102" t="str">
            <v>Mingenew</v>
          </cell>
          <cell r="C102" t="str">
            <v>N</v>
          </cell>
          <cell r="D102" t="str">
            <v>G</v>
          </cell>
          <cell r="E102">
            <v>119</v>
          </cell>
          <cell r="F102">
            <v>6.9463999999999997</v>
          </cell>
          <cell r="G102">
            <v>4.1677999999999997</v>
          </cell>
        </row>
        <row r="103">
          <cell r="B103" t="str">
            <v>Minnivale</v>
          </cell>
          <cell r="C103" t="str">
            <v>N</v>
          </cell>
          <cell r="D103" t="str">
            <v>K</v>
          </cell>
          <cell r="E103">
            <v>214</v>
          </cell>
          <cell r="F103">
            <v>11.9129</v>
          </cell>
          <cell r="G103">
            <v>7.1477000000000004</v>
          </cell>
        </row>
        <row r="104">
          <cell r="B104" t="str">
            <v>Mogumber</v>
          </cell>
          <cell r="C104" t="str">
            <v>N</v>
          </cell>
          <cell r="D104" t="str">
            <v>K</v>
          </cell>
          <cell r="E104">
            <v>168</v>
          </cell>
          <cell r="F104">
            <v>9.8066999999999993</v>
          </cell>
          <cell r="G104">
            <v>5.8840000000000003</v>
          </cell>
        </row>
        <row r="105">
          <cell r="B105" t="str">
            <v>Mollerin</v>
          </cell>
          <cell r="C105" t="str">
            <v>N</v>
          </cell>
          <cell r="D105" t="str">
            <v>K</v>
          </cell>
          <cell r="E105">
            <v>319</v>
          </cell>
          <cell r="F105">
            <v>16.142499999999998</v>
          </cell>
          <cell r="G105">
            <v>9.6854999999999993</v>
          </cell>
        </row>
        <row r="106">
          <cell r="B106" t="str">
            <v>Moora</v>
          </cell>
          <cell r="C106" t="str">
            <v>N</v>
          </cell>
          <cell r="D106" t="str">
            <v>K</v>
          </cell>
          <cell r="E106">
            <v>211</v>
          </cell>
          <cell r="F106">
            <v>11.7827</v>
          </cell>
          <cell r="G106">
            <v>7.0696000000000003</v>
          </cell>
        </row>
        <row r="107">
          <cell r="B107" t="str">
            <v>Moorine Rock</v>
          </cell>
          <cell r="C107" t="str">
            <v>S</v>
          </cell>
          <cell r="D107" t="str">
            <v>K</v>
          </cell>
          <cell r="E107">
            <v>384</v>
          </cell>
          <cell r="F107">
            <v>18.417999999999999</v>
          </cell>
          <cell r="G107">
            <v>11.050800000000001</v>
          </cell>
        </row>
        <row r="108">
          <cell r="B108" t="str">
            <v>Morawa</v>
          </cell>
          <cell r="C108" t="str">
            <v>N</v>
          </cell>
          <cell r="D108" t="str">
            <v>G</v>
          </cell>
          <cell r="E108">
            <v>179</v>
          </cell>
          <cell r="F108">
            <v>10.3939</v>
          </cell>
          <cell r="G108">
            <v>6.2363</v>
          </cell>
        </row>
        <row r="109">
          <cell r="B109" t="str">
            <v>Moulyinning</v>
          </cell>
          <cell r="C109" t="str">
            <v>N</v>
          </cell>
          <cell r="D109" t="str">
            <v>A</v>
          </cell>
          <cell r="E109">
            <v>245</v>
          </cell>
          <cell r="F109">
            <v>13.2583</v>
          </cell>
          <cell r="G109">
            <v>7.9550000000000001</v>
          </cell>
        </row>
        <row r="110">
          <cell r="B110" t="str">
            <v>Mt Kokeby</v>
          </cell>
          <cell r="C110" t="str">
            <v>N</v>
          </cell>
          <cell r="D110" t="str">
            <v>K</v>
          </cell>
          <cell r="E110">
            <v>147</v>
          </cell>
          <cell r="F110">
            <v>8.5808999999999997</v>
          </cell>
          <cell r="G110">
            <v>5.1485000000000003</v>
          </cell>
        </row>
        <row r="111">
          <cell r="B111" t="str">
            <v>Mt Walker</v>
          </cell>
          <cell r="C111" t="str">
            <v>N</v>
          </cell>
          <cell r="D111" t="str">
            <v>K</v>
          </cell>
          <cell r="E111">
            <v>349</v>
          </cell>
          <cell r="F111">
            <v>17.192699999999999</v>
          </cell>
          <cell r="G111">
            <v>10.3156</v>
          </cell>
        </row>
        <row r="112">
          <cell r="B112" t="str">
            <v>Mukinbudin</v>
          </cell>
          <cell r="C112" t="str">
            <v>N</v>
          </cell>
          <cell r="D112" t="str">
            <v>K</v>
          </cell>
          <cell r="E112">
            <v>333</v>
          </cell>
          <cell r="F112">
            <v>16.6326</v>
          </cell>
          <cell r="G112">
            <v>9.9795999999999996</v>
          </cell>
        </row>
        <row r="113">
          <cell r="B113" t="str">
            <v>Mullewa</v>
          </cell>
          <cell r="C113" t="str">
            <v>N</v>
          </cell>
          <cell r="D113" t="str">
            <v>G</v>
          </cell>
          <cell r="E113">
            <v>101</v>
          </cell>
          <cell r="F113">
            <v>5.8956999999999997</v>
          </cell>
          <cell r="G113">
            <v>3.5373999999999999</v>
          </cell>
        </row>
        <row r="114">
          <cell r="B114" t="str">
            <v>Muntadgin</v>
          </cell>
          <cell r="C114" t="str">
            <v>N</v>
          </cell>
          <cell r="D114" t="str">
            <v>K</v>
          </cell>
          <cell r="E114">
            <v>326</v>
          </cell>
          <cell r="F114">
            <v>16.387499999999999</v>
          </cell>
          <cell r="G114">
            <v>9.8324999999999996</v>
          </cell>
        </row>
        <row r="115">
          <cell r="B115" t="str">
            <v>Narembeen</v>
          </cell>
          <cell r="C115" t="str">
            <v>N</v>
          </cell>
          <cell r="D115" t="str">
            <v>K</v>
          </cell>
          <cell r="E115">
            <v>306</v>
          </cell>
          <cell r="F115">
            <v>15.6874</v>
          </cell>
          <cell r="G115">
            <v>9.4123999999999999</v>
          </cell>
        </row>
        <row r="116">
          <cell r="B116" t="str">
            <v>Narrogin</v>
          </cell>
          <cell r="C116" t="str">
            <v>N</v>
          </cell>
          <cell r="D116" t="str">
            <v>K</v>
          </cell>
          <cell r="E116">
            <v>191</v>
          </cell>
          <cell r="F116">
            <v>10.9146</v>
          </cell>
          <cell r="G116">
            <v>6.5488</v>
          </cell>
        </row>
        <row r="117">
          <cell r="B117" t="str">
            <v>Nembudding</v>
          </cell>
          <cell r="C117" t="str">
            <v>N</v>
          </cell>
          <cell r="D117" t="str">
            <v>K</v>
          </cell>
          <cell r="E117">
            <v>250</v>
          </cell>
          <cell r="F117">
            <v>13.475199999999999</v>
          </cell>
          <cell r="G117">
            <v>8.0851000000000006</v>
          </cell>
        </row>
        <row r="118">
          <cell r="B118" t="str">
            <v>Newdegate</v>
          </cell>
          <cell r="C118" t="str">
            <v>N</v>
          </cell>
          <cell r="D118" t="str">
            <v>A</v>
          </cell>
          <cell r="E118">
            <v>274</v>
          </cell>
          <cell r="F118">
            <v>14.5168</v>
          </cell>
          <cell r="G118">
            <v>8.7101000000000006</v>
          </cell>
        </row>
        <row r="119">
          <cell r="B119" t="str">
            <v>Nomans Lake</v>
          </cell>
          <cell r="C119" t="str">
            <v>N</v>
          </cell>
          <cell r="D119" t="str">
            <v>K</v>
          </cell>
          <cell r="E119">
            <v>226</v>
          </cell>
          <cell r="F119">
            <v>12.4337</v>
          </cell>
          <cell r="G119">
            <v>7.4602000000000004</v>
          </cell>
        </row>
        <row r="120">
          <cell r="B120" t="str">
            <v>Nukarni</v>
          </cell>
          <cell r="C120" t="str">
            <v>N</v>
          </cell>
          <cell r="D120" t="str">
            <v>K</v>
          </cell>
          <cell r="E120">
            <v>322</v>
          </cell>
          <cell r="F120">
            <v>16.247499999999999</v>
          </cell>
          <cell r="G120">
            <v>9.7484999999999999</v>
          </cell>
        </row>
        <row r="121">
          <cell r="B121" t="str">
            <v>Nungarin</v>
          </cell>
          <cell r="C121" t="str">
            <v>N</v>
          </cell>
          <cell r="D121" t="str">
            <v>K</v>
          </cell>
          <cell r="E121">
            <v>308</v>
          </cell>
          <cell r="F121">
            <v>15.757400000000001</v>
          </cell>
          <cell r="G121">
            <v>9.4543999999999997</v>
          </cell>
        </row>
        <row r="122">
          <cell r="B122" t="str">
            <v>Nyabing</v>
          </cell>
          <cell r="C122" t="str">
            <v>N</v>
          </cell>
          <cell r="D122" t="str">
            <v>A</v>
          </cell>
          <cell r="E122">
            <v>206</v>
          </cell>
          <cell r="F122">
            <v>11.5657</v>
          </cell>
          <cell r="G122">
            <v>6.9394</v>
          </cell>
        </row>
        <row r="123">
          <cell r="B123" t="str">
            <v>Perenjori</v>
          </cell>
          <cell r="C123" t="str">
            <v>N</v>
          </cell>
          <cell r="D123" t="str">
            <v>G</v>
          </cell>
          <cell r="E123">
            <v>219</v>
          </cell>
          <cell r="F123">
            <v>12.129899999999999</v>
          </cell>
          <cell r="G123">
            <v>7.2778999999999998</v>
          </cell>
        </row>
        <row r="124">
          <cell r="B124" t="str">
            <v>Piawaning</v>
          </cell>
          <cell r="C124" t="str">
            <v>N</v>
          </cell>
          <cell r="D124" t="str">
            <v>K</v>
          </cell>
          <cell r="E124">
            <v>203</v>
          </cell>
          <cell r="F124">
            <v>11.4354</v>
          </cell>
          <cell r="G124">
            <v>6.8612000000000002</v>
          </cell>
        </row>
        <row r="125">
          <cell r="B125" t="str">
            <v>Pindar</v>
          </cell>
          <cell r="C125" t="str">
            <v>N</v>
          </cell>
          <cell r="D125" t="str">
            <v>G</v>
          </cell>
          <cell r="E125">
            <v>130</v>
          </cell>
          <cell r="F125">
            <v>7.5884999999999998</v>
          </cell>
          <cell r="G125">
            <v>4.5530999999999997</v>
          </cell>
        </row>
        <row r="126">
          <cell r="B126" t="str">
            <v>Pingaring</v>
          </cell>
          <cell r="C126" t="str">
            <v>N</v>
          </cell>
          <cell r="D126" t="str">
            <v>A</v>
          </cell>
          <cell r="E126">
            <v>300</v>
          </cell>
          <cell r="F126">
            <v>15.477399999999999</v>
          </cell>
          <cell r="G126">
            <v>9.2864000000000004</v>
          </cell>
        </row>
        <row r="127">
          <cell r="B127" t="str">
            <v>Pingelly</v>
          </cell>
          <cell r="C127" t="str">
            <v>N</v>
          </cell>
          <cell r="D127" t="str">
            <v>K</v>
          </cell>
          <cell r="E127">
            <v>159</v>
          </cell>
          <cell r="F127">
            <v>9.2813999999999997</v>
          </cell>
          <cell r="G127">
            <v>5.5688000000000004</v>
          </cell>
        </row>
        <row r="128">
          <cell r="B128" t="str">
            <v>Pintharuka</v>
          </cell>
          <cell r="C128" t="str">
            <v>N</v>
          </cell>
          <cell r="D128" t="str">
            <v>G</v>
          </cell>
          <cell r="E128">
            <v>179</v>
          </cell>
          <cell r="F128">
            <v>10.3939</v>
          </cell>
          <cell r="G128">
            <v>6.2363</v>
          </cell>
        </row>
        <row r="129">
          <cell r="B129" t="str">
            <v>Pithara</v>
          </cell>
          <cell r="C129" t="str">
            <v>N</v>
          </cell>
          <cell r="D129" t="str">
            <v>K</v>
          </cell>
          <cell r="E129">
            <v>279</v>
          </cell>
          <cell r="F129">
            <v>14.7338</v>
          </cell>
          <cell r="G129">
            <v>8.8402999999999992</v>
          </cell>
        </row>
        <row r="130">
          <cell r="B130" t="str">
            <v>Quairading</v>
          </cell>
          <cell r="C130" t="str">
            <v>N</v>
          </cell>
          <cell r="D130" t="str">
            <v>K</v>
          </cell>
          <cell r="E130">
            <v>202</v>
          </cell>
          <cell r="F130">
            <v>11.392200000000001</v>
          </cell>
          <cell r="G130">
            <v>6.8353000000000002</v>
          </cell>
        </row>
        <row r="131">
          <cell r="B131" t="str">
            <v>Salmon Gums</v>
          </cell>
          <cell r="C131" t="str">
            <v>S</v>
          </cell>
          <cell r="D131" t="str">
            <v>E</v>
          </cell>
          <cell r="E131">
            <v>103</v>
          </cell>
          <cell r="F131">
            <v>6.0125999999999999</v>
          </cell>
          <cell r="G131">
            <v>3.6076000000000001</v>
          </cell>
        </row>
        <row r="132">
          <cell r="B132" t="str">
            <v>Shackleton</v>
          </cell>
          <cell r="C132" t="str">
            <v>N</v>
          </cell>
          <cell r="D132" t="str">
            <v>K</v>
          </cell>
          <cell r="E132">
            <v>247</v>
          </cell>
          <cell r="F132">
            <v>13.345000000000001</v>
          </cell>
          <cell r="G132">
            <v>8.0069999999999997</v>
          </cell>
        </row>
        <row r="133">
          <cell r="B133" t="str">
            <v>South Kumminin</v>
          </cell>
          <cell r="C133" t="str">
            <v>N</v>
          </cell>
          <cell r="D133" t="str">
            <v>K</v>
          </cell>
          <cell r="E133">
            <v>287</v>
          </cell>
          <cell r="F133">
            <v>15.0223</v>
          </cell>
          <cell r="G133">
            <v>9.0134000000000007</v>
          </cell>
        </row>
        <row r="134">
          <cell r="B134" t="str">
            <v>South Yilgarn</v>
          </cell>
          <cell r="C134" t="str">
            <v>S</v>
          </cell>
          <cell r="D134" t="str">
            <v>K</v>
          </cell>
          <cell r="E134">
            <v>402</v>
          </cell>
          <cell r="F134">
            <v>19.048100000000002</v>
          </cell>
          <cell r="G134">
            <v>11.428900000000001</v>
          </cell>
        </row>
        <row r="135">
          <cell r="B135" t="str">
            <v>Southern Cross</v>
          </cell>
          <cell r="C135" t="str">
            <v>S</v>
          </cell>
          <cell r="D135" t="str">
            <v>K</v>
          </cell>
          <cell r="E135">
            <v>411</v>
          </cell>
          <cell r="F135">
            <v>19.363</v>
          </cell>
          <cell r="G135">
            <v>11.617800000000001</v>
          </cell>
        </row>
        <row r="136">
          <cell r="B136" t="str">
            <v>South East Hyden</v>
          </cell>
          <cell r="C136" t="str">
            <v>N</v>
          </cell>
          <cell r="D136" t="str">
            <v>A</v>
          </cell>
          <cell r="E136">
            <v>323</v>
          </cell>
          <cell r="F136">
            <v>16.282499999999999</v>
          </cell>
          <cell r="G136">
            <v>9.7695000000000007</v>
          </cell>
        </row>
        <row r="137">
          <cell r="B137" t="str">
            <v>Sullivan</v>
          </cell>
          <cell r="C137" t="str">
            <v>N</v>
          </cell>
          <cell r="D137" t="str">
            <v>G</v>
          </cell>
          <cell r="E137">
            <v>134</v>
          </cell>
          <cell r="F137">
            <v>7.8220000000000001</v>
          </cell>
          <cell r="G137">
            <v>4.6932</v>
          </cell>
        </row>
        <row r="138">
          <cell r="B138" t="str">
            <v>Tambellup</v>
          </cell>
          <cell r="C138" t="str">
            <v>N</v>
          </cell>
          <cell r="D138" t="str">
            <v>A</v>
          </cell>
          <cell r="E138">
            <v>130</v>
          </cell>
          <cell r="F138">
            <v>7.5884999999999998</v>
          </cell>
          <cell r="G138">
            <v>4.5530999999999997</v>
          </cell>
        </row>
        <row r="139">
          <cell r="B139" t="str">
            <v>Tammin</v>
          </cell>
          <cell r="C139" t="str">
            <v>S</v>
          </cell>
          <cell r="D139" t="str">
            <v>K</v>
          </cell>
          <cell r="E139">
            <v>220</v>
          </cell>
          <cell r="F139">
            <v>12.173299999999999</v>
          </cell>
          <cell r="G139">
            <v>7.3040000000000003</v>
          </cell>
        </row>
        <row r="140">
          <cell r="B140" t="str">
            <v>Tampu</v>
          </cell>
          <cell r="C140" t="str">
            <v>N</v>
          </cell>
          <cell r="D140" t="str">
            <v>K</v>
          </cell>
          <cell r="E140">
            <v>381</v>
          </cell>
          <cell r="F140">
            <v>18.312899999999999</v>
          </cell>
          <cell r="G140">
            <v>10.9877</v>
          </cell>
        </row>
        <row r="141">
          <cell r="B141" t="str">
            <v>Tarin Rock</v>
          </cell>
          <cell r="C141" t="str">
            <v>N</v>
          </cell>
          <cell r="D141" t="str">
            <v>A</v>
          </cell>
          <cell r="E141">
            <v>255</v>
          </cell>
          <cell r="F141">
            <v>13.692299999999999</v>
          </cell>
          <cell r="G141">
            <v>8.2154000000000007</v>
          </cell>
        </row>
        <row r="142">
          <cell r="B142" t="str">
            <v>Three Springs</v>
          </cell>
          <cell r="C142" t="str">
            <v>N</v>
          </cell>
          <cell r="D142" t="str">
            <v>G</v>
          </cell>
          <cell r="E142">
            <v>172</v>
          </cell>
          <cell r="F142">
            <v>10.0402</v>
          </cell>
          <cell r="G142">
            <v>6.0240999999999998</v>
          </cell>
        </row>
        <row r="143">
          <cell r="B143" t="str">
            <v>Tincurrin</v>
          </cell>
          <cell r="C143" t="str">
            <v>N</v>
          </cell>
          <cell r="D143" t="str">
            <v>K</v>
          </cell>
          <cell r="E143">
            <v>254</v>
          </cell>
          <cell r="F143">
            <v>13.648899999999999</v>
          </cell>
          <cell r="G143">
            <v>8.1892999999999994</v>
          </cell>
        </row>
        <row r="144">
          <cell r="B144" t="str">
            <v>Trayning</v>
          </cell>
          <cell r="C144" t="str">
            <v>N</v>
          </cell>
          <cell r="D144" t="str">
            <v>K</v>
          </cell>
          <cell r="E144">
            <v>274</v>
          </cell>
          <cell r="F144">
            <v>14.5168</v>
          </cell>
          <cell r="G144">
            <v>8.7101000000000006</v>
          </cell>
        </row>
        <row r="145">
          <cell r="B145" t="str">
            <v>Wagin</v>
          </cell>
          <cell r="C145" t="str">
            <v>N</v>
          </cell>
          <cell r="D145" t="str">
            <v>A</v>
          </cell>
          <cell r="E145">
            <v>231</v>
          </cell>
          <cell r="F145">
            <v>12.650700000000001</v>
          </cell>
          <cell r="G145">
            <v>7.5903999999999998</v>
          </cell>
        </row>
        <row r="146">
          <cell r="B146" t="str">
            <v>Warralakin</v>
          </cell>
          <cell r="C146" t="str">
            <v>S</v>
          </cell>
          <cell r="D146" t="str">
            <v>K</v>
          </cell>
          <cell r="E146">
            <v>375</v>
          </cell>
          <cell r="F146">
            <v>18.102900000000002</v>
          </cell>
          <cell r="G146">
            <v>10.861700000000001</v>
          </cell>
        </row>
        <row r="147">
          <cell r="B147" t="str">
            <v>Warup</v>
          </cell>
          <cell r="C147" t="str">
            <v>N</v>
          </cell>
          <cell r="D147" t="str">
            <v>A</v>
          </cell>
          <cell r="E147">
            <v>230</v>
          </cell>
          <cell r="F147">
            <v>12.6073</v>
          </cell>
          <cell r="G147">
            <v>7.5644</v>
          </cell>
        </row>
        <row r="148">
          <cell r="B148" t="str">
            <v>Watercarrin</v>
          </cell>
          <cell r="C148" t="str">
            <v>S</v>
          </cell>
          <cell r="D148" t="str">
            <v>K</v>
          </cell>
          <cell r="E148">
            <v>229</v>
          </cell>
          <cell r="F148">
            <v>12.5639</v>
          </cell>
          <cell r="G148">
            <v>7.5382999999999996</v>
          </cell>
        </row>
        <row r="149">
          <cell r="B149" t="str">
            <v>Watheroo</v>
          </cell>
          <cell r="C149" t="str">
            <v>N</v>
          </cell>
          <cell r="D149" t="str">
            <v>K</v>
          </cell>
          <cell r="E149">
            <v>253</v>
          </cell>
          <cell r="F149">
            <v>13.605499999999999</v>
          </cell>
          <cell r="G149">
            <v>8.1632999999999996</v>
          </cell>
        </row>
        <row r="150">
          <cell r="B150" t="str">
            <v>Welbungin</v>
          </cell>
          <cell r="C150" t="str">
            <v>N</v>
          </cell>
          <cell r="D150" t="str">
            <v>K</v>
          </cell>
          <cell r="E150">
            <v>323</v>
          </cell>
          <cell r="F150">
            <v>16.282499999999999</v>
          </cell>
          <cell r="G150">
            <v>9.7695000000000007</v>
          </cell>
        </row>
        <row r="151">
          <cell r="B151" t="str">
            <v>Wialki</v>
          </cell>
          <cell r="C151" t="str">
            <v>N</v>
          </cell>
          <cell r="D151" t="str">
            <v>K</v>
          </cell>
          <cell r="E151">
            <v>382</v>
          </cell>
          <cell r="F151">
            <v>18.347899999999999</v>
          </cell>
          <cell r="G151">
            <v>11.008699999999999</v>
          </cell>
        </row>
        <row r="152">
          <cell r="B152" t="str">
            <v>Wickepin</v>
          </cell>
          <cell r="C152" t="str">
            <v>N</v>
          </cell>
          <cell r="D152" t="str">
            <v>K</v>
          </cell>
          <cell r="E152">
            <v>227</v>
          </cell>
          <cell r="F152">
            <v>12.4771</v>
          </cell>
          <cell r="G152">
            <v>7.4863</v>
          </cell>
        </row>
        <row r="153">
          <cell r="B153" t="str">
            <v>Wilgoyne</v>
          </cell>
          <cell r="C153" t="str">
            <v>N</v>
          </cell>
          <cell r="D153" t="str">
            <v>K</v>
          </cell>
          <cell r="E153">
            <v>371</v>
          </cell>
          <cell r="F153">
            <v>17.962800000000001</v>
          </cell>
          <cell r="G153">
            <v>10.777699999999999</v>
          </cell>
        </row>
        <row r="154">
          <cell r="B154" t="str">
            <v>Williams</v>
          </cell>
          <cell r="C154" t="str">
            <v>N</v>
          </cell>
          <cell r="D154" t="str">
            <v>K</v>
          </cell>
          <cell r="E154">
            <v>161</v>
          </cell>
          <cell r="F154">
            <v>9.3980999999999995</v>
          </cell>
          <cell r="G154">
            <v>5.6388999999999996</v>
          </cell>
        </row>
        <row r="155">
          <cell r="B155" t="str">
            <v>Wogarl</v>
          </cell>
          <cell r="C155" t="str">
            <v>N</v>
          </cell>
          <cell r="D155" t="str">
            <v>K</v>
          </cell>
          <cell r="E155">
            <v>319</v>
          </cell>
          <cell r="F155">
            <v>16.142499999999998</v>
          </cell>
          <cell r="G155">
            <v>9.6854999999999993</v>
          </cell>
        </row>
        <row r="156">
          <cell r="B156" t="str">
            <v>Wongan Hills</v>
          </cell>
          <cell r="C156" t="str">
            <v>N</v>
          </cell>
          <cell r="D156" t="str">
            <v>K</v>
          </cell>
          <cell r="E156">
            <v>224</v>
          </cell>
          <cell r="F156">
            <v>12.347</v>
          </cell>
          <cell r="G156">
            <v>7.4081999999999999</v>
          </cell>
        </row>
        <row r="157">
          <cell r="B157" t="str">
            <v>Woodanilling</v>
          </cell>
          <cell r="C157" t="str">
            <v>N</v>
          </cell>
          <cell r="D157" t="str">
            <v>A</v>
          </cell>
          <cell r="E157">
            <v>201</v>
          </cell>
          <cell r="F157">
            <v>11.348699999999999</v>
          </cell>
          <cell r="G157">
            <v>6.8091999999999997</v>
          </cell>
        </row>
        <row r="158">
          <cell r="B158" t="str">
            <v>Woolocutty</v>
          </cell>
          <cell r="C158" t="str">
            <v>N</v>
          </cell>
          <cell r="D158" t="str">
            <v>A</v>
          </cell>
          <cell r="E158">
            <v>379</v>
          </cell>
          <cell r="F158">
            <v>18.242899999999999</v>
          </cell>
          <cell r="G158">
            <v>10.9457</v>
          </cell>
        </row>
        <row r="159">
          <cell r="B159" t="str">
            <v>Wubin</v>
          </cell>
          <cell r="C159" t="str">
            <v>N</v>
          </cell>
          <cell r="D159" t="str">
            <v>K</v>
          </cell>
          <cell r="E159">
            <v>306</v>
          </cell>
          <cell r="F159">
            <v>15.6874</v>
          </cell>
          <cell r="G159">
            <v>9.4123999999999999</v>
          </cell>
        </row>
        <row r="160">
          <cell r="B160" t="str">
            <v>Wyalkatchem</v>
          </cell>
          <cell r="C160" t="str">
            <v>N</v>
          </cell>
          <cell r="D160" t="str">
            <v>K</v>
          </cell>
          <cell r="E160">
            <v>229</v>
          </cell>
          <cell r="F160">
            <v>12.5639</v>
          </cell>
          <cell r="G160">
            <v>7.5382999999999996</v>
          </cell>
        </row>
        <row r="161">
          <cell r="B161" t="str">
            <v>Yarding</v>
          </cell>
          <cell r="C161" t="str">
            <v>N</v>
          </cell>
          <cell r="D161" t="str">
            <v>K</v>
          </cell>
          <cell r="E161">
            <v>263</v>
          </cell>
          <cell r="F161">
            <v>14.0395</v>
          </cell>
          <cell r="G161">
            <v>8.4237000000000002</v>
          </cell>
        </row>
        <row r="162">
          <cell r="B162" t="str">
            <v>Yealering</v>
          </cell>
          <cell r="C162" t="str">
            <v>N</v>
          </cell>
          <cell r="D162" t="str">
            <v>K</v>
          </cell>
          <cell r="E162">
            <v>237</v>
          </cell>
          <cell r="F162">
            <v>12.911099999999999</v>
          </cell>
          <cell r="G162">
            <v>7.7466999999999997</v>
          </cell>
        </row>
        <row r="163">
          <cell r="B163" t="str">
            <v>Yerecoin</v>
          </cell>
          <cell r="C163" t="str">
            <v>N</v>
          </cell>
          <cell r="D163" t="str">
            <v>K</v>
          </cell>
          <cell r="E163">
            <v>197</v>
          </cell>
          <cell r="F163">
            <v>11.1751</v>
          </cell>
          <cell r="G163">
            <v>6.7050999999999998</v>
          </cell>
        </row>
        <row r="164">
          <cell r="B164" t="str">
            <v>York</v>
          </cell>
          <cell r="C164" t="str">
            <v>N</v>
          </cell>
          <cell r="D164" t="str">
            <v>K</v>
          </cell>
          <cell r="E164">
            <v>136</v>
          </cell>
          <cell r="F164">
            <v>7.9386999999999999</v>
          </cell>
          <cell r="G164">
            <v>4.7632000000000003</v>
          </cell>
        </row>
        <row r="165">
          <cell r="B165" t="str">
            <v>Yorkrakine</v>
          </cell>
          <cell r="C165" t="str">
            <v>S</v>
          </cell>
          <cell r="D165" t="str">
            <v>K</v>
          </cell>
          <cell r="E165">
            <v>249</v>
          </cell>
          <cell r="F165">
            <v>13.432</v>
          </cell>
          <cell r="G165">
            <v>8.0592000000000006</v>
          </cell>
        </row>
        <row r="166">
          <cell r="B166" t="str">
            <v>Yornaning</v>
          </cell>
          <cell r="C166" t="str">
            <v>N</v>
          </cell>
          <cell r="D166" t="str">
            <v>K</v>
          </cell>
          <cell r="E166">
            <v>186</v>
          </cell>
          <cell r="F166">
            <v>10.697699999999999</v>
          </cell>
          <cell r="G166">
            <v>6.4185999999999996</v>
          </cell>
        </row>
        <row r="167">
          <cell r="B167" t="str">
            <v>Yoting</v>
          </cell>
          <cell r="C167" t="str">
            <v>N</v>
          </cell>
          <cell r="D167" t="str">
            <v>K</v>
          </cell>
          <cell r="E167">
            <v>223</v>
          </cell>
          <cell r="F167">
            <v>12.3035</v>
          </cell>
          <cell r="G167">
            <v>7.3821000000000003</v>
          </cell>
        </row>
      </sheetData>
      <sheetData sheetId="12">
        <row r="11">
          <cell r="A11">
            <v>512</v>
          </cell>
        </row>
      </sheetData>
      <sheetData sheetId="13">
        <row r="11">
          <cell r="A11">
            <v>512</v>
          </cell>
        </row>
      </sheetData>
      <sheetData sheetId="14">
        <row r="11">
          <cell r="A11">
            <v>512</v>
          </cell>
        </row>
      </sheetData>
      <sheetData sheetId="15">
        <row r="12">
          <cell r="A12">
            <v>512</v>
          </cell>
        </row>
      </sheetData>
      <sheetData sheetId="16">
        <row r="20">
          <cell r="A20">
            <v>512</v>
          </cell>
        </row>
      </sheetData>
      <sheetData sheetId="17"/>
      <sheetData sheetId="18">
        <row r="3">
          <cell r="A3">
            <v>512</v>
          </cell>
        </row>
      </sheetData>
      <sheetData sheetId="19">
        <row r="3">
          <cell r="A3">
            <v>512</v>
          </cell>
        </row>
      </sheetData>
    </sheetDataSet>
  </externalBook>
</externalLink>
</file>

<file path=xl/theme/theme1.xml><?xml version="1.0" encoding="utf-8"?>
<a:theme xmlns:a="http://schemas.openxmlformats.org/drawingml/2006/main" name="Office Theme">
  <a:themeElements>
    <a:clrScheme name="GHD">
      <a:dk1>
        <a:sysClr val="windowText" lastClr="000000"/>
      </a:dk1>
      <a:lt1>
        <a:sysClr val="window" lastClr="FFFFFF"/>
      </a:lt1>
      <a:dk2>
        <a:srgbClr val="4D4D4D"/>
      </a:dk2>
      <a:lt2>
        <a:srgbClr val="D9D9D9"/>
      </a:lt2>
      <a:accent1>
        <a:srgbClr val="003763"/>
      </a:accent1>
      <a:accent2>
        <a:srgbClr val="3F6989"/>
      </a:accent2>
      <a:accent3>
        <a:srgbClr val="7F9BB0"/>
      </a:accent3>
      <a:accent4>
        <a:srgbClr val="BFCDD7"/>
      </a:accent4>
      <a:accent5>
        <a:srgbClr val="7FDEF0"/>
      </a:accent5>
      <a:accent6>
        <a:srgbClr val="A450FF"/>
      </a:accent6>
      <a:hlink>
        <a:srgbClr val="000000"/>
      </a:hlink>
      <a:folHlink>
        <a:srgbClr val="0000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L33"/>
  <sheetViews>
    <sheetView showGridLines="0" tabSelected="1" zoomScaleNormal="100" zoomScaleSheetLayoutView="90" workbookViewId="0"/>
  </sheetViews>
  <sheetFormatPr defaultColWidth="0" defaultRowHeight="14.25" zeroHeight="1" x14ac:dyDescent="0.2"/>
  <cols>
    <col min="1" max="57" width="5" style="53" customWidth="1"/>
    <col min="58" max="64" width="5" style="53" hidden="1" customWidth="1"/>
    <col min="65" max="16384" width="9.140625" style="53" hidden="1"/>
  </cols>
  <sheetData>
    <row r="1" spans="1:56" ht="15.75" x14ac:dyDescent="0.25">
      <c r="A1" s="134"/>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73" t="s">
        <v>0</v>
      </c>
      <c r="AD1" s="173"/>
      <c r="AE1" s="173"/>
      <c r="AF1" s="173"/>
      <c r="AG1" s="173"/>
      <c r="AH1" s="173"/>
      <c r="AI1" s="173"/>
      <c r="AJ1" s="173"/>
      <c r="AK1" s="173"/>
      <c r="AL1" s="173"/>
      <c r="AM1" s="173"/>
      <c r="AN1" s="173"/>
      <c r="AO1" s="173"/>
      <c r="AP1" s="173"/>
      <c r="AQ1" s="173"/>
      <c r="AR1" s="173"/>
      <c r="AS1" s="173"/>
      <c r="AT1" s="173"/>
      <c r="AU1" s="173"/>
      <c r="AV1" s="173"/>
      <c r="AW1" s="173"/>
      <c r="AX1" s="173"/>
      <c r="AY1" s="173"/>
      <c r="AZ1" s="173"/>
      <c r="BA1" s="173"/>
      <c r="BB1" s="173"/>
      <c r="BC1" s="173"/>
      <c r="BD1" s="173"/>
    </row>
    <row r="2" spans="1:56" ht="15" x14ac:dyDescent="0.25">
      <c r="A2" s="134"/>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D2" s="65"/>
    </row>
    <row r="3" spans="1:56" ht="15" x14ac:dyDescent="0.25">
      <c r="A3" s="134"/>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D3" s="48" t="s">
        <v>1</v>
      </c>
      <c r="AH3" s="79">
        <v>1</v>
      </c>
      <c r="AI3" s="80" t="s">
        <v>2</v>
      </c>
      <c r="AJ3" s="142"/>
      <c r="AK3" s="142"/>
      <c r="AL3" s="142"/>
      <c r="AM3" s="142"/>
      <c r="AN3" s="81" t="s">
        <v>3</v>
      </c>
    </row>
    <row r="4" spans="1:56" ht="15.75" x14ac:dyDescent="0.25">
      <c r="A4" s="134"/>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H4" s="79">
        <v>2</v>
      </c>
      <c r="AI4" s="82" t="s">
        <v>4</v>
      </c>
      <c r="AJ4" s="83"/>
      <c r="AK4" s="83"/>
      <c r="AL4" s="83"/>
      <c r="AM4" s="83"/>
      <c r="AN4" s="81" t="s">
        <v>5</v>
      </c>
      <c r="AO4" s="69"/>
      <c r="AP4" s="69"/>
      <c r="AQ4" s="69"/>
      <c r="AR4" s="69"/>
      <c r="AS4" s="69"/>
      <c r="AT4" s="69"/>
      <c r="AU4" s="69"/>
      <c r="AV4" s="69"/>
      <c r="AW4" s="69"/>
      <c r="AX4" s="69"/>
      <c r="AY4" s="69"/>
    </row>
    <row r="5" spans="1:56" ht="15.75" x14ac:dyDescent="0.25">
      <c r="A5" s="134"/>
      <c r="B5" s="134"/>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H5" s="79">
        <v>3</v>
      </c>
      <c r="AI5" s="82" t="s">
        <v>6</v>
      </c>
      <c r="AJ5" s="83"/>
      <c r="AK5" s="83"/>
      <c r="AL5" s="83"/>
      <c r="AM5" s="83"/>
      <c r="AN5" s="81" t="s">
        <v>7</v>
      </c>
      <c r="AO5" s="70"/>
      <c r="AP5" s="70"/>
      <c r="AQ5" s="70"/>
      <c r="AR5" s="70"/>
      <c r="AS5" s="70"/>
      <c r="AT5" s="70"/>
      <c r="AU5" s="70"/>
      <c r="AV5" s="70"/>
      <c r="AW5" s="70"/>
      <c r="AX5" s="70"/>
      <c r="AY5" s="70"/>
    </row>
    <row r="6" spans="1:56" ht="15.75" customHeight="1" x14ac:dyDescent="0.25">
      <c r="A6" s="134"/>
      <c r="B6" s="134"/>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H6" s="79">
        <v>4</v>
      </c>
      <c r="AI6" s="84" t="s">
        <v>10</v>
      </c>
      <c r="AJ6" s="85"/>
      <c r="AK6" s="85"/>
      <c r="AL6" s="85"/>
      <c r="AM6" s="85"/>
      <c r="AN6" s="81" t="s">
        <v>9</v>
      </c>
      <c r="AO6"/>
      <c r="AP6"/>
      <c r="AS6" s="71"/>
      <c r="AV6" s="68"/>
      <c r="AW6" s="68"/>
      <c r="AX6" s="68"/>
      <c r="AY6" s="68"/>
    </row>
    <row r="7" spans="1:56" ht="15.75" x14ac:dyDescent="0.25">
      <c r="A7" s="134"/>
      <c r="B7" s="134"/>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H7" s="79">
        <v>5</v>
      </c>
      <c r="AI7" s="84" t="s">
        <v>11</v>
      </c>
      <c r="AJ7" s="85"/>
      <c r="AK7" s="86"/>
      <c r="AL7" s="86"/>
      <c r="AM7" s="86"/>
      <c r="AN7" s="81" t="s">
        <v>9</v>
      </c>
      <c r="AO7" s="72"/>
      <c r="AP7" s="72"/>
      <c r="AQ7" s="72"/>
      <c r="AR7" s="72"/>
      <c r="AS7" s="72"/>
      <c r="AT7" s="72"/>
      <c r="AU7" s="73"/>
      <c r="AV7" s="74"/>
      <c r="AW7" s="133"/>
      <c r="AX7" s="133"/>
      <c r="AY7" s="133"/>
    </row>
    <row r="8" spans="1:56" ht="15" x14ac:dyDescent="0.25">
      <c r="A8" s="134"/>
      <c r="B8" s="134"/>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H8" s="79">
        <v>6</v>
      </c>
      <c r="AI8" s="87" t="s">
        <v>12</v>
      </c>
      <c r="AJ8" s="88"/>
      <c r="AK8" s="88"/>
      <c r="AL8" s="88"/>
      <c r="AM8" s="88"/>
      <c r="AN8" s="81" t="s">
        <v>13</v>
      </c>
      <c r="AO8" s="75"/>
      <c r="AP8" s="76"/>
      <c r="AQ8" s="75"/>
      <c r="AR8" s="75"/>
      <c r="AS8" s="75"/>
      <c r="AT8" s="75"/>
      <c r="AU8" s="73"/>
      <c r="AV8" s="74"/>
      <c r="AW8" s="133"/>
      <c r="AX8" s="133"/>
      <c r="AY8" s="133"/>
    </row>
    <row r="9" spans="1:56" ht="15.75" x14ac:dyDescent="0.25">
      <c r="A9" s="134"/>
      <c r="B9" s="134"/>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D9" s="71"/>
      <c r="AE9" s="67"/>
      <c r="AF9" s="67"/>
      <c r="AG9" s="67"/>
      <c r="AO9" s="73"/>
      <c r="AP9" s="73"/>
      <c r="AQ9" s="73"/>
      <c r="AR9" s="74"/>
      <c r="AS9" s="74"/>
      <c r="AT9" s="74"/>
      <c r="AU9" s="73"/>
      <c r="AV9" s="74"/>
      <c r="AW9" s="133"/>
      <c r="AX9" s="133"/>
      <c r="AY9" s="133"/>
    </row>
    <row r="10" spans="1:56" ht="15" customHeight="1" x14ac:dyDescent="0.25">
      <c r="A10" s="134"/>
      <c r="B10" s="177" t="s">
        <v>14</v>
      </c>
      <c r="C10" s="177"/>
      <c r="D10" s="177"/>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34"/>
      <c r="AD10" s="77"/>
      <c r="AE10" s="67"/>
      <c r="AF10" s="67"/>
      <c r="AG10" s="67"/>
      <c r="AH10" s="74"/>
      <c r="AI10" s="74"/>
      <c r="AJ10" s="74"/>
      <c r="AK10" s="74"/>
      <c r="AL10" s="74"/>
      <c r="AM10" s="74"/>
      <c r="AN10" s="73"/>
      <c r="AO10" s="73"/>
      <c r="AP10" s="73"/>
      <c r="AQ10" s="73"/>
      <c r="AR10" s="73"/>
      <c r="AS10" s="74"/>
      <c r="AT10" s="73"/>
      <c r="AU10" s="73"/>
      <c r="AV10" s="74"/>
      <c r="AW10" s="133"/>
      <c r="AX10" s="133"/>
      <c r="AY10" s="133"/>
    </row>
    <row r="11" spans="1:56" ht="25.5" customHeight="1" x14ac:dyDescent="0.2">
      <c r="A11" s="134"/>
      <c r="B11" s="177"/>
      <c r="C11" s="177"/>
      <c r="D11" s="177"/>
      <c r="E11" s="177"/>
      <c r="F11" s="177"/>
      <c r="G11" s="177"/>
      <c r="H11" s="177"/>
      <c r="I11" s="177"/>
      <c r="J11" s="177"/>
      <c r="K11" s="177"/>
      <c r="L11" s="177"/>
      <c r="M11" s="177"/>
      <c r="N11" s="177"/>
      <c r="O11" s="177"/>
      <c r="P11" s="177"/>
      <c r="Q11" s="177"/>
      <c r="R11" s="177"/>
      <c r="S11" s="177"/>
      <c r="T11" s="177"/>
      <c r="U11" s="177"/>
      <c r="V11" s="177"/>
      <c r="W11" s="177"/>
      <c r="X11" s="177"/>
      <c r="Y11" s="177"/>
      <c r="Z11" s="177"/>
      <c r="AA11" s="177"/>
      <c r="AB11" s="134"/>
      <c r="AV11" s="78"/>
      <c r="AW11" s="78"/>
      <c r="AX11" s="78"/>
      <c r="AY11" s="78"/>
    </row>
    <row r="12" spans="1:56" ht="16.5" customHeight="1" x14ac:dyDescent="0.25">
      <c r="A12" s="134"/>
      <c r="B12" s="177"/>
      <c r="C12" s="177"/>
      <c r="D12" s="177"/>
      <c r="E12" s="177"/>
      <c r="F12" s="177"/>
      <c r="G12" s="177"/>
      <c r="H12" s="177"/>
      <c r="I12" s="177"/>
      <c r="J12" s="177"/>
      <c r="K12" s="177"/>
      <c r="L12" s="177"/>
      <c r="M12" s="177"/>
      <c r="N12" s="177"/>
      <c r="O12" s="177"/>
      <c r="P12" s="177"/>
      <c r="Q12" s="177"/>
      <c r="R12" s="177"/>
      <c r="S12" s="177"/>
      <c r="T12" s="177"/>
      <c r="U12" s="177"/>
      <c r="V12" s="177"/>
      <c r="W12" s="177"/>
      <c r="X12" s="177"/>
      <c r="Y12" s="177"/>
      <c r="Z12" s="177"/>
      <c r="AA12" s="177"/>
      <c r="AB12" s="134"/>
      <c r="AD12" s="48" t="s">
        <v>15</v>
      </c>
      <c r="AE12" s="67"/>
      <c r="AF12" s="67"/>
      <c r="AG12" s="67"/>
      <c r="AH12" s="67"/>
      <c r="AI12" s="133"/>
      <c r="AJ12" s="133"/>
      <c r="AK12" s="133"/>
      <c r="AL12" s="133"/>
      <c r="AM12" s="133"/>
      <c r="AN12" s="133"/>
      <c r="AO12" s="133"/>
      <c r="AP12" s="133"/>
      <c r="AQ12" s="133"/>
      <c r="AR12" s="133"/>
      <c r="AS12" s="133"/>
      <c r="AT12" s="133"/>
      <c r="AU12" s="133"/>
      <c r="AV12" s="133"/>
      <c r="AW12" s="133"/>
      <c r="AX12" s="133"/>
      <c r="AY12" s="78"/>
    </row>
    <row r="13" spans="1:56" ht="16.5" customHeight="1" x14ac:dyDescent="0.25">
      <c r="A13" s="134"/>
      <c r="B13" s="178" t="s">
        <v>206</v>
      </c>
      <c r="C13" s="178"/>
      <c r="D13" s="178"/>
      <c r="E13" s="178"/>
      <c r="F13" s="178"/>
      <c r="G13" s="178"/>
      <c r="H13" s="178"/>
      <c r="I13" s="178"/>
      <c r="J13" s="178"/>
      <c r="K13" s="178"/>
      <c r="L13" s="178"/>
      <c r="M13" s="178"/>
      <c r="N13" s="178"/>
      <c r="O13" s="178"/>
      <c r="P13" s="178"/>
      <c r="Q13" s="178"/>
      <c r="R13" s="178"/>
      <c r="S13" s="178"/>
      <c r="T13" s="178"/>
      <c r="U13" s="178"/>
      <c r="V13" s="178"/>
      <c r="W13" s="178"/>
      <c r="X13" s="178"/>
      <c r="Y13" s="178"/>
      <c r="Z13" s="178"/>
      <c r="AA13" s="178"/>
      <c r="AB13" s="134"/>
      <c r="AE13" s="67"/>
      <c r="AI13" s="174" t="s">
        <v>2</v>
      </c>
      <c r="AJ13" s="174"/>
      <c r="AK13" s="174"/>
      <c r="AL13" s="133"/>
      <c r="AM13" s="82" t="s">
        <v>4</v>
      </c>
      <c r="AN13" s="82"/>
      <c r="AO13" s="133"/>
      <c r="AP13" s="82" t="s">
        <v>6</v>
      </c>
      <c r="AQ13" s="82"/>
      <c r="AR13" s="82"/>
      <c r="AS13" s="82"/>
      <c r="AT13"/>
      <c r="AU13"/>
      <c r="AV13" s="133"/>
      <c r="AW13" s="133"/>
      <c r="AX13" s="133"/>
      <c r="AY13" s="133"/>
    </row>
    <row r="14" spans="1:56" ht="16.5" customHeight="1" x14ac:dyDescent="0.2">
      <c r="A14" s="134"/>
      <c r="B14" s="178"/>
      <c r="C14" s="178"/>
      <c r="D14" s="178"/>
      <c r="E14" s="178"/>
      <c r="F14" s="178"/>
      <c r="G14" s="178"/>
      <c r="H14" s="178"/>
      <c r="I14" s="178"/>
      <c r="J14" s="178"/>
      <c r="K14" s="178"/>
      <c r="L14" s="178"/>
      <c r="M14" s="178"/>
      <c r="N14" s="178"/>
      <c r="O14" s="178"/>
      <c r="P14" s="178"/>
      <c r="Q14" s="178"/>
      <c r="R14" s="178"/>
      <c r="S14" s="178"/>
      <c r="T14" s="178"/>
      <c r="U14" s="178"/>
      <c r="V14" s="178"/>
      <c r="W14" s="178"/>
      <c r="X14" s="178"/>
      <c r="Y14" s="178"/>
      <c r="Z14" s="178"/>
      <c r="AA14" s="178"/>
      <c r="AB14" s="134"/>
      <c r="AD14" s="67"/>
      <c r="AE14" s="67"/>
      <c r="AI14" s="133"/>
      <c r="AJ14" s="133"/>
      <c r="AK14" s="133"/>
      <c r="AL14" s="133"/>
      <c r="AM14" s="133"/>
      <c r="AN14" s="133"/>
      <c r="AO14" s="133"/>
      <c r="AP14" s="133"/>
      <c r="AQ14" s="133"/>
      <c r="AR14" s="133"/>
      <c r="AS14" s="133"/>
      <c r="AT14" s="133"/>
      <c r="AU14" s="133"/>
      <c r="AV14" s="133"/>
      <c r="AW14" s="133"/>
      <c r="AX14" s="133"/>
      <c r="AY14" s="133"/>
    </row>
    <row r="15" spans="1:56" ht="16.5" customHeight="1" x14ac:dyDescent="0.25">
      <c r="A15" s="134"/>
      <c r="B15" s="178"/>
      <c r="C15" s="178"/>
      <c r="D15" s="178"/>
      <c r="E15" s="178"/>
      <c r="F15" s="178"/>
      <c r="G15" s="178"/>
      <c r="H15" s="178"/>
      <c r="I15" s="178"/>
      <c r="J15" s="178"/>
      <c r="K15" s="178"/>
      <c r="L15" s="178"/>
      <c r="M15" s="178"/>
      <c r="N15" s="178"/>
      <c r="O15" s="178"/>
      <c r="P15" s="178"/>
      <c r="Q15" s="178"/>
      <c r="R15" s="178"/>
      <c r="S15" s="178"/>
      <c r="T15" s="178"/>
      <c r="U15" s="178"/>
      <c r="V15" s="178"/>
      <c r="W15" s="178"/>
      <c r="X15" s="178"/>
      <c r="Y15" s="178"/>
      <c r="Z15" s="178"/>
      <c r="AA15" s="178"/>
      <c r="AB15" s="134"/>
      <c r="AM15"/>
      <c r="AN15"/>
      <c r="AO15" s="89" t="s">
        <v>16</v>
      </c>
      <c r="AP15" s="90"/>
      <c r="AQ15" s="90"/>
      <c r="AR15" s="90"/>
      <c r="AS15" s="90"/>
      <c r="AT15" s="90"/>
      <c r="AU15" s="90"/>
      <c r="AV15" s="133"/>
      <c r="AW15" s="133"/>
      <c r="AX15" s="133"/>
    </row>
    <row r="16" spans="1:56" x14ac:dyDescent="0.2">
      <c r="A16" s="134"/>
      <c r="B16" s="178" t="s">
        <v>207</v>
      </c>
      <c r="C16" s="178"/>
      <c r="D16" s="178"/>
      <c r="E16" s="178"/>
      <c r="F16" s="178"/>
      <c r="G16" s="178"/>
      <c r="H16" s="178"/>
      <c r="I16" s="178"/>
      <c r="J16" s="178"/>
      <c r="K16" s="178"/>
      <c r="L16" s="178"/>
      <c r="M16" s="178"/>
      <c r="N16" s="178"/>
      <c r="O16" s="178"/>
      <c r="P16" s="178"/>
      <c r="Q16" s="178"/>
      <c r="R16" s="178"/>
      <c r="S16" s="178"/>
      <c r="T16" s="178"/>
      <c r="U16" s="178"/>
      <c r="V16" s="178"/>
      <c r="W16" s="178"/>
      <c r="X16" s="178"/>
      <c r="Y16" s="178"/>
      <c r="Z16" s="178"/>
      <c r="AA16" s="178"/>
      <c r="AB16" s="134"/>
      <c r="AJ16" s="75"/>
      <c r="AK16" s="133"/>
      <c r="AL16" s="133"/>
      <c r="AO16" s="90"/>
      <c r="AP16" s="84" t="s">
        <v>10</v>
      </c>
      <c r="AQ16" s="85"/>
      <c r="AR16" s="85"/>
      <c r="AS16" s="84"/>
      <c r="AT16" s="84"/>
      <c r="AU16" s="90"/>
      <c r="AV16" s="133"/>
      <c r="AW16" s="133"/>
      <c r="AX16" s="133"/>
      <c r="AY16" s="133"/>
    </row>
    <row r="17" spans="1:56" ht="15" x14ac:dyDescent="0.2">
      <c r="A17" s="134"/>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34"/>
      <c r="AH17" s="67"/>
      <c r="AI17" s="133"/>
      <c r="AJ17" s="133"/>
      <c r="AK17" s="133"/>
      <c r="AL17" s="133"/>
      <c r="AO17" s="90"/>
      <c r="AP17" s="90"/>
      <c r="AQ17" s="90"/>
      <c r="AR17" s="90"/>
      <c r="AS17" s="90"/>
      <c r="AT17" s="90"/>
      <c r="AU17" s="90"/>
      <c r="AV17" s="133"/>
      <c r="AW17" s="133"/>
      <c r="AX17" s="133"/>
      <c r="AY17" s="133"/>
    </row>
    <row r="18" spans="1:56" ht="15.75" customHeight="1" x14ac:dyDescent="0.2">
      <c r="A18" s="134"/>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34"/>
      <c r="AD18" s="91"/>
      <c r="AE18" s="92"/>
      <c r="AF18" s="92"/>
      <c r="AG18" s="92"/>
      <c r="AH18" s="92"/>
      <c r="AI18" s="133"/>
      <c r="AJ18" s="133"/>
      <c r="AK18" s="133"/>
      <c r="AL18" s="133"/>
      <c r="AO18" s="90"/>
      <c r="AP18" s="84" t="s">
        <v>11</v>
      </c>
      <c r="AQ18" s="85"/>
      <c r="AR18" s="85"/>
      <c r="AS18" s="84"/>
      <c r="AT18" s="84"/>
      <c r="AU18" s="90"/>
      <c r="AV18" s="133"/>
      <c r="AW18" s="133"/>
      <c r="AX18" s="133"/>
      <c r="AY18" s="133"/>
    </row>
    <row r="19" spans="1:56" x14ac:dyDescent="0.2">
      <c r="A19" s="134"/>
      <c r="B19" s="134"/>
      <c r="C19" s="134"/>
      <c r="D19" s="134"/>
      <c r="E19" s="134"/>
      <c r="F19" s="134"/>
      <c r="G19" s="135"/>
      <c r="H19" s="134"/>
      <c r="I19" s="134"/>
      <c r="J19" s="134"/>
      <c r="K19" s="134"/>
      <c r="L19" s="134"/>
      <c r="M19" s="134"/>
      <c r="N19" s="134"/>
      <c r="O19" s="134"/>
      <c r="P19" s="134"/>
      <c r="Q19" s="134"/>
      <c r="R19" s="134"/>
      <c r="S19" s="134"/>
      <c r="T19" s="134"/>
      <c r="U19" s="134"/>
      <c r="V19" s="134"/>
      <c r="W19" s="134"/>
      <c r="X19" s="134"/>
      <c r="Y19" s="134"/>
      <c r="Z19" s="134"/>
      <c r="AA19" s="134"/>
      <c r="AB19" s="134"/>
      <c r="AJ19" s="133"/>
      <c r="AK19" s="133"/>
      <c r="AL19" s="133"/>
      <c r="AO19" s="90"/>
      <c r="AP19" s="90"/>
      <c r="AQ19" s="90"/>
      <c r="AR19" s="90"/>
      <c r="AS19" s="90"/>
      <c r="AT19" s="90"/>
      <c r="AU19" s="90"/>
      <c r="AV19" s="133"/>
      <c r="AW19" s="133"/>
      <c r="AX19" s="133"/>
      <c r="AY19" s="133"/>
    </row>
    <row r="20" spans="1:56" ht="15" customHeight="1" x14ac:dyDescent="0.25">
      <c r="A20" s="134"/>
      <c r="B20" s="136"/>
      <c r="C20" s="136"/>
      <c r="D20" s="136"/>
      <c r="E20" s="137"/>
      <c r="F20" s="137"/>
      <c r="G20" s="137"/>
      <c r="H20" s="137"/>
      <c r="I20" s="137"/>
      <c r="J20" s="137"/>
      <c r="K20" s="137"/>
      <c r="L20" s="137"/>
      <c r="M20" s="137"/>
      <c r="N20" s="137"/>
      <c r="O20" s="137"/>
      <c r="P20" s="137"/>
      <c r="Q20" s="134"/>
      <c r="R20" s="134"/>
      <c r="S20" s="134"/>
      <c r="T20" s="134"/>
      <c r="U20" s="134"/>
      <c r="V20" s="134"/>
      <c r="W20" s="134"/>
      <c r="X20" s="134"/>
      <c r="Y20" s="134"/>
      <c r="Z20" s="134"/>
      <c r="AA20" s="134"/>
      <c r="AB20" s="134"/>
      <c r="AJ20" s="133"/>
      <c r="AK20" s="133"/>
      <c r="AL20" s="133"/>
      <c r="AO20"/>
      <c r="AP20"/>
      <c r="AQ20"/>
      <c r="AR20"/>
      <c r="AS20"/>
      <c r="AT20"/>
      <c r="AU20"/>
      <c r="AV20" s="133"/>
      <c r="AW20" s="133"/>
      <c r="AX20" s="133"/>
      <c r="AY20" s="133"/>
    </row>
    <row r="21" spans="1:56" ht="15.75" x14ac:dyDescent="0.25">
      <c r="A21" s="134"/>
      <c r="B21" s="176"/>
      <c r="C21" s="176"/>
      <c r="D21" s="176"/>
      <c r="E21" s="137"/>
      <c r="F21" s="137"/>
      <c r="G21" s="137"/>
      <c r="H21" s="137"/>
      <c r="I21" s="137"/>
      <c r="J21" s="137"/>
      <c r="K21" s="137"/>
      <c r="L21" s="137"/>
      <c r="M21" s="137"/>
      <c r="N21" s="137"/>
      <c r="O21" s="137"/>
      <c r="P21" s="137"/>
      <c r="Q21" s="134"/>
      <c r="R21" s="134"/>
      <c r="S21" s="134"/>
      <c r="T21" s="134"/>
      <c r="U21" s="134"/>
      <c r="V21" s="134"/>
      <c r="W21" s="134"/>
      <c r="X21" s="134"/>
      <c r="Y21" s="134"/>
      <c r="Z21" s="134"/>
      <c r="AA21" s="134"/>
      <c r="AB21" s="134"/>
      <c r="AJ21" s="133"/>
      <c r="AK21" s="133"/>
      <c r="AL21" s="133"/>
      <c r="AO21"/>
      <c r="AP21"/>
      <c r="AQ21"/>
      <c r="AR21"/>
      <c r="AS21"/>
      <c r="AT21"/>
      <c r="AU21"/>
      <c r="AV21" s="133"/>
      <c r="AW21" s="133"/>
      <c r="AX21" s="133"/>
      <c r="AY21" s="133"/>
      <c r="AZ21" s="133"/>
    </row>
    <row r="22" spans="1:56" ht="15" x14ac:dyDescent="0.25">
      <c r="A22" s="134"/>
      <c r="B22" s="137"/>
      <c r="C22" s="137"/>
      <c r="D22" s="137"/>
      <c r="E22" s="137"/>
      <c r="F22" s="137"/>
      <c r="G22" s="137"/>
      <c r="H22" s="137"/>
      <c r="I22" s="137"/>
      <c r="J22" s="137"/>
      <c r="K22" s="137"/>
      <c r="L22" s="137"/>
      <c r="M22" s="137"/>
      <c r="N22" s="137"/>
      <c r="O22" s="137"/>
      <c r="P22" s="137"/>
      <c r="Q22" s="134"/>
      <c r="R22" s="134"/>
      <c r="S22" s="134"/>
      <c r="T22" s="134"/>
      <c r="U22" s="134"/>
      <c r="V22" s="134"/>
      <c r="W22" s="134"/>
      <c r="X22" s="134"/>
      <c r="Y22" s="134"/>
      <c r="Z22" s="134"/>
      <c r="AA22" s="134"/>
      <c r="AB22" s="134"/>
      <c r="AV22"/>
      <c r="AW22" s="133"/>
      <c r="AX22" s="133"/>
      <c r="AY22" s="133"/>
      <c r="AZ22" s="133"/>
    </row>
    <row r="23" spans="1:56" ht="15" x14ac:dyDescent="0.25">
      <c r="A23" s="134"/>
      <c r="B23" s="138"/>
      <c r="C23" s="137"/>
      <c r="D23" s="137"/>
      <c r="E23" s="137"/>
      <c r="F23" s="137"/>
      <c r="G23" s="137"/>
      <c r="H23" s="137"/>
      <c r="I23" s="137"/>
      <c r="J23" s="137"/>
      <c r="K23" s="137"/>
      <c r="L23" s="137"/>
      <c r="M23" s="137"/>
      <c r="N23" s="137"/>
      <c r="O23" s="137"/>
      <c r="P23" s="137"/>
      <c r="Q23" s="134"/>
      <c r="R23" s="134"/>
      <c r="S23" s="134"/>
      <c r="T23" s="134"/>
      <c r="U23" s="134"/>
      <c r="V23" s="134"/>
      <c r="W23" s="134"/>
      <c r="X23" s="134"/>
      <c r="Y23" s="134"/>
      <c r="Z23" s="134"/>
      <c r="AA23" s="134"/>
      <c r="AB23" s="134"/>
      <c r="AV23" s="133"/>
      <c r="AW23" s="133"/>
      <c r="AX23" s="133"/>
      <c r="AY23" s="133"/>
      <c r="AZ23" s="133"/>
    </row>
    <row r="24" spans="1:56" ht="15" x14ac:dyDescent="0.25">
      <c r="A24" s="134"/>
      <c r="B24" s="137"/>
      <c r="C24" s="137"/>
      <c r="D24" s="137"/>
      <c r="E24" s="137"/>
      <c r="F24" s="137"/>
      <c r="G24" s="137"/>
      <c r="H24" s="137"/>
      <c r="I24" s="137"/>
      <c r="J24" s="137"/>
      <c r="K24" s="137"/>
      <c r="L24" s="137"/>
      <c r="M24" s="137"/>
      <c r="N24" s="137"/>
      <c r="O24" s="137"/>
      <c r="P24" s="137"/>
      <c r="Q24" s="134"/>
      <c r="R24" s="134"/>
      <c r="S24" s="134"/>
      <c r="T24" s="134"/>
      <c r="U24" s="134"/>
      <c r="V24" s="134"/>
      <c r="W24" s="134"/>
      <c r="X24" s="134"/>
      <c r="Y24" s="134"/>
      <c r="Z24" s="134"/>
      <c r="AA24" s="134"/>
      <c r="AB24" s="134"/>
      <c r="AV24"/>
      <c r="AW24"/>
    </row>
    <row r="25" spans="1:56" ht="15" x14ac:dyDescent="0.25">
      <c r="A25" s="134"/>
      <c r="B25" s="138" t="s">
        <v>17</v>
      </c>
      <c r="C25" s="139"/>
      <c r="D25" s="139"/>
      <c r="E25" s="139"/>
      <c r="F25" s="139"/>
      <c r="G25" s="139"/>
      <c r="H25" s="139"/>
      <c r="I25" s="139"/>
      <c r="J25" s="139"/>
      <c r="K25" s="139"/>
      <c r="L25" s="139"/>
      <c r="M25" s="139"/>
      <c r="N25" s="139"/>
      <c r="O25" s="139"/>
      <c r="P25" s="137"/>
      <c r="Q25" s="134"/>
      <c r="R25" s="134"/>
      <c r="S25" s="134"/>
      <c r="T25" s="134"/>
      <c r="U25" s="134"/>
      <c r="V25" s="134"/>
      <c r="W25" s="134"/>
      <c r="X25" s="134"/>
      <c r="Y25" s="134"/>
      <c r="Z25" s="134"/>
      <c r="AA25" s="134"/>
      <c r="AB25" s="134"/>
      <c r="AV25"/>
      <c r="AW25"/>
      <c r="AY25" s="78"/>
      <c r="AZ25" s="133"/>
    </row>
    <row r="26" spans="1:56" ht="15" customHeight="1" x14ac:dyDescent="0.25">
      <c r="A26" s="134"/>
      <c r="B26" s="175" t="s">
        <v>18</v>
      </c>
      <c r="C26" s="175"/>
      <c r="D26" s="175"/>
      <c r="E26" s="175"/>
      <c r="F26" s="175"/>
      <c r="G26" s="175"/>
      <c r="H26" s="175"/>
      <c r="I26" s="175"/>
      <c r="J26" s="175"/>
      <c r="K26" s="175"/>
      <c r="L26" s="175"/>
      <c r="M26" s="175"/>
      <c r="N26" s="175"/>
      <c r="O26" s="175"/>
      <c r="P26" s="175"/>
      <c r="Q26" s="175"/>
      <c r="R26" s="175"/>
      <c r="S26" s="175"/>
      <c r="T26" s="175"/>
      <c r="U26" s="175"/>
      <c r="V26" s="175"/>
      <c r="W26" s="175"/>
      <c r="X26" s="175"/>
      <c r="Y26" s="175"/>
      <c r="Z26" s="175"/>
      <c r="AA26" s="175"/>
      <c r="AB26" s="134"/>
      <c r="AV26"/>
      <c r="AW26"/>
      <c r="AY26" s="133"/>
      <c r="AZ26" s="133"/>
    </row>
    <row r="27" spans="1:56" ht="15" x14ac:dyDescent="0.25">
      <c r="A27" s="134"/>
      <c r="B27" s="175"/>
      <c r="C27" s="175"/>
      <c r="D27" s="175"/>
      <c r="E27" s="175"/>
      <c r="F27" s="175"/>
      <c r="G27" s="175"/>
      <c r="H27" s="175"/>
      <c r="I27" s="175"/>
      <c r="J27" s="175"/>
      <c r="K27" s="175"/>
      <c r="L27" s="175"/>
      <c r="M27" s="175"/>
      <c r="N27" s="175"/>
      <c r="O27" s="175"/>
      <c r="P27" s="175"/>
      <c r="Q27" s="175"/>
      <c r="R27" s="175"/>
      <c r="S27" s="175"/>
      <c r="T27" s="175"/>
      <c r="U27" s="175"/>
      <c r="V27" s="175"/>
      <c r="W27" s="175"/>
      <c r="X27" s="175"/>
      <c r="Y27" s="175"/>
      <c r="Z27" s="175"/>
      <c r="AA27" s="175"/>
      <c r="AB27" s="134"/>
      <c r="AV27"/>
      <c r="AW27"/>
      <c r="AY27" s="133"/>
      <c r="AZ27" s="133"/>
    </row>
    <row r="28" spans="1:56" ht="15" x14ac:dyDescent="0.25">
      <c r="A28" s="134"/>
      <c r="B28" s="175"/>
      <c r="C28" s="175"/>
      <c r="D28" s="175"/>
      <c r="E28" s="175"/>
      <c r="F28" s="175"/>
      <c r="G28" s="175"/>
      <c r="H28" s="175"/>
      <c r="I28" s="175"/>
      <c r="J28" s="175"/>
      <c r="K28" s="175"/>
      <c r="L28" s="175"/>
      <c r="M28" s="175"/>
      <c r="N28" s="175"/>
      <c r="O28" s="175"/>
      <c r="P28" s="175"/>
      <c r="Q28" s="175"/>
      <c r="R28" s="175"/>
      <c r="S28" s="175"/>
      <c r="T28" s="175"/>
      <c r="U28" s="175"/>
      <c r="V28" s="175"/>
      <c r="W28" s="175"/>
      <c r="X28" s="175"/>
      <c r="Y28" s="175"/>
      <c r="Z28" s="175"/>
      <c r="AA28" s="175"/>
      <c r="AB28" s="134"/>
      <c r="AV28"/>
      <c r="AW28"/>
      <c r="AY28" s="133"/>
      <c r="AZ28" s="133"/>
    </row>
    <row r="29" spans="1:56" ht="15" x14ac:dyDescent="0.25">
      <c r="A29" s="134"/>
      <c r="B29" s="140"/>
      <c r="C29" s="140"/>
      <c r="D29" s="140"/>
      <c r="E29" s="140"/>
      <c r="F29" s="140"/>
      <c r="G29" s="140"/>
      <c r="H29" s="140"/>
      <c r="I29" s="140"/>
      <c r="J29" s="140"/>
      <c r="K29" s="140"/>
      <c r="L29" s="140"/>
      <c r="M29" s="140"/>
      <c r="N29" s="140"/>
      <c r="O29" s="140"/>
      <c r="P29" s="140"/>
      <c r="Q29" s="140"/>
      <c r="R29" s="140"/>
      <c r="S29" s="140"/>
      <c r="T29" s="140"/>
      <c r="U29" s="140"/>
      <c r="V29" s="140"/>
      <c r="W29" s="140"/>
      <c r="X29" s="140"/>
      <c r="Y29" s="140"/>
      <c r="Z29" s="140"/>
      <c r="AA29" s="140"/>
      <c r="AB29" s="134"/>
      <c r="AV29"/>
      <c r="AW29"/>
      <c r="AY29" s="133"/>
      <c r="AZ29" s="133"/>
    </row>
    <row r="30" spans="1:56" ht="15" x14ac:dyDescent="0.25">
      <c r="A30" s="134"/>
      <c r="B30" s="140"/>
      <c r="C30" s="140"/>
      <c r="D30" s="140"/>
      <c r="E30" s="140"/>
      <c r="F30" s="140"/>
      <c r="G30" s="140"/>
      <c r="H30" s="140"/>
      <c r="I30" s="140"/>
      <c r="J30" s="140"/>
      <c r="K30" s="140"/>
      <c r="L30" s="140"/>
      <c r="M30" s="140"/>
      <c r="N30" s="140"/>
      <c r="O30" s="140"/>
      <c r="P30" s="140"/>
      <c r="Q30" s="140"/>
      <c r="R30" s="140"/>
      <c r="S30" s="140"/>
      <c r="T30" s="140"/>
      <c r="U30" s="140"/>
      <c r="V30" s="140"/>
      <c r="W30" s="140"/>
      <c r="X30" s="140"/>
      <c r="Y30" s="140"/>
      <c r="Z30" s="140"/>
      <c r="AA30" s="140"/>
      <c r="AB30" s="134"/>
      <c r="AV30"/>
      <c r="AW30"/>
      <c r="AY30" s="133"/>
      <c r="AZ30" s="133"/>
    </row>
    <row r="31" spans="1:56" x14ac:dyDescent="0.2">
      <c r="A31" s="134"/>
      <c r="B31" s="140"/>
      <c r="C31" s="140"/>
      <c r="D31" s="140"/>
      <c r="E31" s="140"/>
      <c r="F31" s="140"/>
      <c r="G31" s="140"/>
      <c r="H31" s="140"/>
      <c r="I31" s="140"/>
      <c r="J31" s="140"/>
      <c r="K31" s="140"/>
      <c r="L31" s="140"/>
      <c r="M31" s="140"/>
      <c r="N31" s="140"/>
      <c r="O31" s="140"/>
      <c r="P31" s="140"/>
      <c r="Q31" s="134"/>
      <c r="R31" s="134"/>
      <c r="S31" s="134"/>
      <c r="T31" s="134"/>
      <c r="U31" s="134"/>
      <c r="V31" s="134"/>
      <c r="W31" s="134"/>
      <c r="X31" s="134"/>
      <c r="Y31" s="134"/>
      <c r="Z31" s="134"/>
      <c r="AA31" s="134"/>
      <c r="AB31" s="134"/>
      <c r="AJ31" s="133"/>
      <c r="AK31" s="133"/>
      <c r="AL31" s="133"/>
      <c r="AM31" s="133"/>
      <c r="AN31" s="133"/>
      <c r="AO31" s="133"/>
      <c r="AP31" s="133"/>
      <c r="AQ31" s="133"/>
      <c r="AR31" s="133"/>
      <c r="AS31" s="133"/>
      <c r="AT31" s="133"/>
      <c r="AU31" s="133"/>
      <c r="AV31" s="133"/>
      <c r="AW31" s="133"/>
      <c r="AX31" s="133"/>
      <c r="AY31" s="133"/>
      <c r="AZ31" s="133"/>
    </row>
    <row r="32" spans="1:56" ht="15.75" customHeight="1" x14ac:dyDescent="0.25">
      <c r="A32" s="134"/>
      <c r="B32" s="140"/>
      <c r="C32" s="140"/>
      <c r="D32" s="140"/>
      <c r="E32" s="140"/>
      <c r="F32" s="140"/>
      <c r="G32" s="140"/>
      <c r="H32" s="140"/>
      <c r="I32" s="140"/>
      <c r="J32" s="140"/>
      <c r="K32" s="140"/>
      <c r="L32" s="140"/>
      <c r="M32" s="140"/>
      <c r="N32" s="140"/>
      <c r="O32" s="140"/>
      <c r="P32" s="140"/>
      <c r="Q32" s="134"/>
      <c r="R32" s="134"/>
      <c r="S32" s="134"/>
      <c r="T32" s="134"/>
      <c r="U32" s="134"/>
      <c r="V32" s="134"/>
      <c r="W32" s="134"/>
      <c r="X32" s="134"/>
      <c r="Y32" s="134"/>
      <c r="Z32" s="134"/>
      <c r="AA32" s="134"/>
      <c r="AB32" s="134"/>
      <c r="AD32" s="66"/>
      <c r="AE32" s="67"/>
      <c r="AF32" s="92"/>
      <c r="AG32" s="67"/>
      <c r="AH32" s="93"/>
      <c r="AI32" s="115"/>
      <c r="AJ32" s="115"/>
      <c r="AK32" s="115"/>
      <c r="AL32" s="115"/>
      <c r="AM32" s="115"/>
      <c r="AN32" s="115"/>
      <c r="AO32" s="115"/>
      <c r="AP32" s="115"/>
      <c r="AQ32" s="115"/>
      <c r="AR32" s="115"/>
      <c r="AS32" s="115"/>
      <c r="AT32" s="115"/>
      <c r="AU32" s="115"/>
      <c r="AV32" s="115"/>
      <c r="AW32" s="115"/>
      <c r="AX32" s="115"/>
      <c r="AY32" s="115"/>
      <c r="AZ32" s="115"/>
      <c r="BA32" s="115"/>
      <c r="BB32" s="115"/>
      <c r="BC32" s="115"/>
      <c r="BD32" s="115"/>
    </row>
    <row r="33" spans="1:51" ht="15.75" hidden="1" x14ac:dyDescent="0.25">
      <c r="A33"/>
      <c r="B33"/>
      <c r="C33"/>
      <c r="D33"/>
      <c r="E33"/>
      <c r="F33"/>
      <c r="G33"/>
      <c r="H33"/>
      <c r="I33"/>
      <c r="J33"/>
      <c r="K33"/>
      <c r="L33"/>
      <c r="M33"/>
      <c r="N33"/>
      <c r="O33"/>
      <c r="P33"/>
      <c r="Q33"/>
      <c r="R33"/>
      <c r="S33"/>
      <c r="T33"/>
      <c r="U33"/>
      <c r="V33"/>
      <c r="W33"/>
      <c r="X33"/>
      <c r="Y33"/>
      <c r="Z33"/>
      <c r="AA33"/>
      <c r="AB33"/>
      <c r="AD33" s="66"/>
      <c r="AE33" s="67"/>
      <c r="AF33" s="92"/>
      <c r="AG33" s="67"/>
      <c r="AH33" s="81"/>
      <c r="AI33" s="133"/>
      <c r="AJ33" s="133"/>
      <c r="AK33" s="133"/>
      <c r="AL33" s="133"/>
      <c r="AM33" s="133"/>
      <c r="AN33" s="133"/>
      <c r="AO33" s="133"/>
      <c r="AP33" s="133"/>
      <c r="AQ33" s="133"/>
      <c r="AR33" s="133"/>
      <c r="AS33" s="133"/>
      <c r="AT33" s="133"/>
      <c r="AU33" s="133"/>
      <c r="AV33" s="133"/>
      <c r="AW33" s="133"/>
      <c r="AX33" s="133"/>
      <c r="AY33" s="133"/>
    </row>
  </sheetData>
  <mergeCells count="7">
    <mergeCell ref="AC1:BD1"/>
    <mergeCell ref="AI13:AK13"/>
    <mergeCell ref="B26:AA28"/>
    <mergeCell ref="B21:D21"/>
    <mergeCell ref="B10:AA12"/>
    <mergeCell ref="B13:AA15"/>
    <mergeCell ref="B16:AA18"/>
  </mergeCells>
  <conditionalFormatting sqref="AO7:AT8">
    <cfRule type="duplicateValues" dxfId="0" priority="77"/>
  </conditionalFormatting>
  <printOptions horizontalCentered="1"/>
  <pageMargins left="0.23622047244094491" right="0.23622047244094491" top="0.59055118110236227" bottom="0.59055118110236227" header="0.31496062992125984" footer="0.31496062992125984"/>
  <pageSetup paperSize="9" orientation="landscape" r:id="rId1"/>
  <headerFooter>
    <oddFooter>&amp;L&amp;F&amp;CCover&amp;R&amp;P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D629E-5192-4F49-8FA2-08EF6D2AA270}">
  <sheetPr codeName="Sheet8">
    <tabColor rgb="FFFFC000"/>
  </sheetPr>
  <dimension ref="A1:CD501"/>
  <sheetViews>
    <sheetView showGridLines="0" zoomScaleNormal="100" zoomScaleSheetLayoutView="90" workbookViewId="0"/>
  </sheetViews>
  <sheetFormatPr defaultColWidth="0" defaultRowHeight="15" zeroHeight="1" x14ac:dyDescent="0.25"/>
  <cols>
    <col min="1" max="55" width="3.28515625" style="26" customWidth="1"/>
    <col min="56" max="56" width="3.7109375" style="26" customWidth="1"/>
    <col min="57" max="57" width="5.140625" style="26" customWidth="1"/>
    <col min="58" max="58" width="3.7109375" style="26" hidden="1" customWidth="1"/>
    <col min="59" max="59" width="5.140625" hidden="1" customWidth="1"/>
    <col min="60" max="70" width="3.7109375" hidden="1" customWidth="1"/>
    <col min="71" max="71" width="9.7109375" hidden="1" customWidth="1"/>
    <col min="72" max="72" width="8.85546875" hidden="1" customWidth="1"/>
    <col min="73" max="78" width="3.7109375" hidden="1" customWidth="1"/>
    <col min="79" max="80" width="9.140625" hidden="1" customWidth="1"/>
    <col min="81" max="81" width="0" hidden="1" customWidth="1"/>
    <col min="82" max="82" width="0" style="26" hidden="1" customWidth="1"/>
    <col min="83" max="16384" width="9.140625" style="26" hidden="1"/>
  </cols>
  <sheetData>
    <row r="1" spans="1:81" customFormat="1" ht="20.25" x14ac:dyDescent="0.3">
      <c r="A1" s="52"/>
      <c r="B1" s="52" t="s">
        <v>19</v>
      </c>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182"/>
      <c r="AI1" s="182"/>
      <c r="AJ1" s="182"/>
      <c r="AK1" s="52"/>
      <c r="AL1" s="52"/>
      <c r="AM1" s="52"/>
      <c r="AN1" s="52"/>
      <c r="AO1" s="52"/>
      <c r="AP1" s="52"/>
      <c r="AQ1" s="52"/>
      <c r="AR1" s="182"/>
      <c r="AS1" s="182"/>
      <c r="AT1" s="182"/>
      <c r="AU1" s="182"/>
      <c r="AV1" s="182"/>
      <c r="AW1" s="182"/>
      <c r="AX1" s="52"/>
      <c r="AY1" s="52"/>
      <c r="AZ1" s="52"/>
      <c r="BA1" s="52"/>
      <c r="BB1" s="52"/>
      <c r="BC1" s="52"/>
      <c r="BD1" s="52"/>
    </row>
    <row r="2" spans="1:81" customFormat="1" ht="15.75" x14ac:dyDescent="0.25">
      <c r="A2" s="21"/>
      <c r="B2" s="21" t="s">
        <v>20</v>
      </c>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180"/>
      <c r="AI2" s="180"/>
      <c r="AJ2" s="180"/>
      <c r="AK2" s="21"/>
      <c r="AL2" s="21"/>
      <c r="AM2" s="21"/>
      <c r="AN2" s="21"/>
      <c r="AO2" s="21"/>
      <c r="AP2" s="21"/>
      <c r="AQ2" s="21"/>
      <c r="AR2" s="180"/>
      <c r="AS2" s="180"/>
      <c r="AT2" s="180"/>
      <c r="AU2" s="180"/>
      <c r="AV2" s="180"/>
      <c r="AW2" s="180"/>
      <c r="AX2" s="180"/>
      <c r="AY2" s="180"/>
      <c r="AZ2" s="21"/>
      <c r="BA2" s="21"/>
      <c r="BB2" s="21"/>
      <c r="BC2" s="21"/>
      <c r="BD2" s="21"/>
    </row>
    <row r="3" spans="1:81" ht="15.75" x14ac:dyDescent="0.25">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8"/>
      <c r="AV3" s="28"/>
      <c r="BE3"/>
      <c r="BF3"/>
    </row>
    <row r="4" spans="1:81" ht="15.75" x14ac:dyDescent="0.25">
      <c r="B4" s="21" t="s">
        <v>21</v>
      </c>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row>
    <row r="5" spans="1:81" ht="15.6" customHeight="1" x14ac:dyDescent="0.25">
      <c r="B5" s="27"/>
      <c r="C5" s="27"/>
      <c r="D5" s="27"/>
      <c r="E5" s="27"/>
      <c r="F5" s="27"/>
      <c r="G5" s="27"/>
      <c r="H5" s="27"/>
      <c r="I5" s="27"/>
      <c r="J5" s="27"/>
      <c r="K5" s="27"/>
      <c r="L5" s="27"/>
      <c r="M5" s="27"/>
      <c r="N5" s="27"/>
      <c r="O5" s="27"/>
      <c r="P5" s="27"/>
      <c r="Q5" s="27"/>
      <c r="R5" s="27"/>
      <c r="S5" s="27"/>
      <c r="T5" s="27"/>
      <c r="U5" s="27"/>
      <c r="V5" s="27"/>
      <c r="W5" s="27"/>
      <c r="X5" s="27"/>
      <c r="Y5" s="27"/>
      <c r="Z5" s="27"/>
      <c r="AA5" s="27"/>
      <c r="AB5" s="29"/>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row>
    <row r="6" spans="1:81" ht="15.75" x14ac:dyDescent="0.25">
      <c r="C6" s="21" t="s">
        <v>22</v>
      </c>
      <c r="D6" s="21"/>
      <c r="E6" s="21"/>
      <c r="F6" s="21"/>
      <c r="G6" s="21"/>
      <c r="H6" s="21"/>
      <c r="I6" s="21"/>
      <c r="J6" s="21"/>
      <c r="K6" s="21"/>
      <c r="L6" s="21"/>
      <c r="M6" s="21"/>
      <c r="N6" s="21"/>
      <c r="O6" s="21"/>
      <c r="P6" s="21"/>
      <c r="Q6" s="21"/>
      <c r="R6" s="21"/>
      <c r="S6" s="21"/>
      <c r="T6" s="21"/>
      <c r="U6"/>
      <c r="V6" s="180" t="s">
        <v>23</v>
      </c>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c r="AV6" s="180"/>
      <c r="AW6" s="180"/>
      <c r="AX6" s="180"/>
      <c r="AY6" s="180"/>
      <c r="AZ6" s="180"/>
      <c r="BA6" s="180"/>
      <c r="BB6" s="180"/>
      <c r="BC6" s="180"/>
      <c r="BD6"/>
      <c r="BF6"/>
      <c r="CC6" s="26"/>
    </row>
    <row r="7" spans="1:81" ht="15.75" x14ac:dyDescent="0.25">
      <c r="C7" s="57" t="s">
        <v>24</v>
      </c>
      <c r="D7" s="30"/>
      <c r="E7" s="31"/>
      <c r="F7" s="31"/>
      <c r="G7" s="32"/>
      <c r="H7" s="32"/>
      <c r="I7" s="58"/>
      <c r="J7" s="58"/>
      <c r="K7" s="58"/>
      <c r="L7" s="58"/>
      <c r="M7" s="58"/>
      <c r="N7" s="58" t="str">
        <f>Input!$E$9</f>
        <v>200MW CC (15 years)</v>
      </c>
      <c r="O7" s="33"/>
      <c r="P7" s="33"/>
      <c r="Q7" s="33"/>
      <c r="R7" s="33"/>
      <c r="S7" s="33"/>
      <c r="T7" s="33"/>
      <c r="U7"/>
      <c r="V7" s="64"/>
      <c r="W7" s="32"/>
      <c r="X7" s="32"/>
      <c r="Y7" s="32"/>
      <c r="Z7" s="32"/>
      <c r="AA7" s="32"/>
      <c r="AB7" s="34"/>
      <c r="AC7" s="39"/>
      <c r="AD7" s="35"/>
      <c r="AE7" s="40"/>
      <c r="AF7" s="61"/>
      <c r="AG7" s="39"/>
      <c r="AH7" s="181"/>
      <c r="AI7" s="181"/>
      <c r="AJ7" s="181"/>
      <c r="AK7" s="181"/>
      <c r="AL7" s="181"/>
      <c r="AM7" s="181"/>
      <c r="AN7" s="64"/>
      <c r="AO7" s="32"/>
      <c r="AP7" s="32"/>
      <c r="AQ7" s="32"/>
      <c r="AR7" s="32"/>
      <c r="AS7" s="32"/>
      <c r="AT7" s="34"/>
      <c r="AU7" s="39"/>
      <c r="AV7" s="35"/>
      <c r="AW7" s="40"/>
      <c r="AX7" s="61"/>
      <c r="AY7" s="39"/>
      <c r="AZ7" s="181"/>
      <c r="BA7" s="181"/>
      <c r="BB7" s="181"/>
      <c r="BC7" s="94"/>
      <c r="BD7"/>
      <c r="BE7" s="37"/>
      <c r="BF7"/>
      <c r="CC7" s="26"/>
    </row>
    <row r="8" spans="1:81" ht="15.75" x14ac:dyDescent="0.25">
      <c r="C8"/>
      <c r="D8"/>
      <c r="E8"/>
      <c r="F8"/>
      <c r="G8"/>
      <c r="H8"/>
      <c r="I8"/>
      <c r="J8"/>
      <c r="K8"/>
      <c r="L8"/>
      <c r="M8"/>
      <c r="N8"/>
      <c r="O8"/>
      <c r="P8"/>
      <c r="Q8"/>
      <c r="R8"/>
      <c r="S8"/>
      <c r="T8"/>
      <c r="U8"/>
      <c r="V8" s="103" t="s">
        <v>25</v>
      </c>
      <c r="W8" s="32"/>
      <c r="X8" s="32"/>
      <c r="Y8" s="32"/>
      <c r="Z8" s="32"/>
      <c r="AA8" s="32"/>
      <c r="AB8" s="34"/>
      <c r="AC8" s="39"/>
      <c r="AD8" s="35"/>
      <c r="AE8" s="40"/>
      <c r="AF8" s="61"/>
      <c r="AG8" s="39"/>
      <c r="AH8" s="181"/>
      <c r="AI8" s="181"/>
      <c r="AJ8" s="181"/>
      <c r="AK8" s="181"/>
      <c r="AL8" s="181"/>
      <c r="AM8" s="181"/>
      <c r="AN8" s="64"/>
      <c r="AO8" s="32"/>
      <c r="AP8" s="32"/>
      <c r="AQ8" s="32"/>
      <c r="AR8" s="32"/>
      <c r="AS8" s="32"/>
      <c r="AT8" s="34"/>
      <c r="AU8" s="39"/>
      <c r="AV8" s="35"/>
      <c r="AW8" s="41"/>
      <c r="AX8" s="41" t="s">
        <v>26</v>
      </c>
      <c r="AY8" s="41"/>
      <c r="AZ8" s="183">
        <f>'Annualised Fixed O&amp;M'!L8</f>
        <v>8132636.1499716518</v>
      </c>
      <c r="BA8" s="183"/>
      <c r="BB8" s="183"/>
      <c r="BC8" s="183"/>
      <c r="BD8"/>
      <c r="BE8"/>
      <c r="BF8"/>
      <c r="CB8" s="26"/>
      <c r="CC8" s="26"/>
    </row>
    <row r="9" spans="1:81" ht="15.75" x14ac:dyDescent="0.25">
      <c r="C9" s="21" t="s">
        <v>27</v>
      </c>
      <c r="D9" s="21"/>
      <c r="E9" s="21"/>
      <c r="F9" s="21"/>
      <c r="G9" s="21"/>
      <c r="H9" s="21"/>
      <c r="I9" s="21"/>
      <c r="J9" s="21"/>
      <c r="K9" s="21"/>
      <c r="L9" s="21"/>
      <c r="M9" s="21"/>
      <c r="N9" s="21"/>
      <c r="O9" s="21"/>
      <c r="P9" s="21"/>
      <c r="Q9" s="21"/>
      <c r="R9" s="21"/>
      <c r="S9" s="21"/>
      <c r="T9" s="21"/>
      <c r="U9"/>
      <c r="V9" s="64" t="s">
        <v>28</v>
      </c>
      <c r="W9" s="32"/>
      <c r="X9" s="32"/>
      <c r="Y9" s="32"/>
      <c r="Z9" s="32"/>
      <c r="AA9" s="32"/>
      <c r="AB9" s="34"/>
      <c r="AC9" s="39"/>
      <c r="AD9" s="35"/>
      <c r="AE9" s="40"/>
      <c r="AF9" s="61"/>
      <c r="AG9" s="39"/>
      <c r="AH9" s="94"/>
      <c r="AI9" s="94"/>
      <c r="AJ9" s="94"/>
      <c r="AK9" s="94"/>
      <c r="AL9" s="94"/>
      <c r="AM9" s="94"/>
      <c r="AN9" s="64"/>
      <c r="AO9" s="32"/>
      <c r="AP9" s="32"/>
      <c r="AQ9" s="32"/>
      <c r="AR9" s="32"/>
      <c r="AS9" s="32"/>
      <c r="AT9" s="34"/>
      <c r="AU9" s="39"/>
      <c r="AV9" s="35"/>
      <c r="AW9" s="40"/>
      <c r="AX9" s="61"/>
      <c r="AY9" s="39"/>
      <c r="AZ9" s="94"/>
      <c r="BA9" s="94"/>
      <c r="BB9" s="94"/>
      <c r="BC9" s="94"/>
      <c r="BD9"/>
      <c r="BE9" s="36"/>
      <c r="BF9" s="37"/>
    </row>
    <row r="10" spans="1:81" ht="15.75" x14ac:dyDescent="0.25">
      <c r="C10" s="57" t="s">
        <v>29</v>
      </c>
      <c r="D10" s="30"/>
      <c r="E10" s="30"/>
      <c r="F10" s="30"/>
      <c r="G10" s="30"/>
      <c r="H10" s="42"/>
      <c r="I10" s="42"/>
      <c r="J10" s="42"/>
      <c r="K10" s="43"/>
      <c r="L10" s="38"/>
      <c r="M10" s="38"/>
      <c r="N10" s="43" t="s">
        <v>30</v>
      </c>
      <c r="O10" s="38"/>
      <c r="P10" s="63"/>
      <c r="Q10" s="63"/>
      <c r="R10" s="189">
        <f>Input!E10</f>
        <v>200</v>
      </c>
      <c r="S10" s="189"/>
      <c r="T10" s="189"/>
      <c r="U10"/>
      <c r="V10" s="64" t="s">
        <v>31</v>
      </c>
      <c r="W10" s="32"/>
      <c r="X10" s="32"/>
      <c r="Y10" s="32"/>
      <c r="Z10" s="32"/>
      <c r="AA10" s="32"/>
      <c r="AB10" s="34"/>
      <c r="AC10" s="39"/>
      <c r="AD10" s="35"/>
      <c r="AE10" s="40"/>
      <c r="AF10" s="61"/>
      <c r="AG10" s="39"/>
      <c r="AH10" s="94"/>
      <c r="AI10" s="94"/>
      <c r="AJ10" s="94"/>
      <c r="AK10" s="94"/>
      <c r="AL10" s="94"/>
      <c r="AM10" s="94"/>
      <c r="AN10" s="64"/>
      <c r="AO10" s="32"/>
      <c r="AP10" s="32"/>
      <c r="AQ10" s="32"/>
      <c r="AR10" s="32"/>
      <c r="AS10" s="32"/>
      <c r="AT10" s="34"/>
      <c r="AU10" s="39"/>
      <c r="AV10" s="35"/>
      <c r="AW10" s="40"/>
      <c r="AX10" s="61"/>
      <c r="AY10" s="39"/>
      <c r="AZ10" s="94"/>
      <c r="BA10" s="94"/>
      <c r="BB10" s="94"/>
      <c r="BC10" s="94"/>
      <c r="BD10"/>
    </row>
    <row r="11" spans="1:81" ht="15.75" x14ac:dyDescent="0.25">
      <c r="C11" s="57" t="s">
        <v>32</v>
      </c>
      <c r="D11" s="30"/>
      <c r="E11" s="30"/>
      <c r="F11" s="30"/>
      <c r="G11" s="30"/>
      <c r="H11" s="42"/>
      <c r="I11" s="42"/>
      <c r="J11" s="42"/>
      <c r="K11" s="59"/>
      <c r="L11" s="38"/>
      <c r="M11" s="38"/>
      <c r="N11" s="59" t="s">
        <v>33</v>
      </c>
      <c r="O11" s="38"/>
      <c r="P11" s="62"/>
      <c r="Q11" s="62"/>
      <c r="R11" s="190">
        <f>Input!$E$11</f>
        <v>15</v>
      </c>
      <c r="S11" s="190"/>
      <c r="T11" s="190"/>
      <c r="U11"/>
      <c r="V11" s="64"/>
      <c r="W11" s="32"/>
      <c r="X11" s="32"/>
      <c r="Y11" s="32"/>
      <c r="Z11" s="32"/>
      <c r="AA11" s="32"/>
      <c r="AB11" s="34"/>
      <c r="AC11" s="39"/>
      <c r="AD11" s="35"/>
      <c r="AE11" s="40"/>
      <c r="AF11" s="61"/>
      <c r="AG11" s="39"/>
      <c r="AH11" s="94"/>
      <c r="AI11" s="94"/>
      <c r="AJ11" s="94"/>
      <c r="AK11" s="94"/>
      <c r="AL11" s="94"/>
      <c r="AM11" s="94"/>
      <c r="AN11" s="64"/>
      <c r="AO11" s="32"/>
      <c r="AP11" s="32"/>
      <c r="AQ11" s="32"/>
      <c r="AR11" s="32"/>
      <c r="AS11" s="32"/>
      <c r="AT11" s="34"/>
      <c r="AU11" s="39"/>
      <c r="AV11" s="35"/>
      <c r="AW11" s="40"/>
      <c r="AX11" s="61"/>
      <c r="AY11" s="39"/>
      <c r="AZ11" s="181"/>
      <c r="BA11" s="181"/>
      <c r="BB11" s="181"/>
      <c r="BC11" s="94"/>
      <c r="BD11"/>
    </row>
    <row r="12" spans="1:81" ht="15.75" x14ac:dyDescent="0.25">
      <c r="C12" s="64" t="s">
        <v>8</v>
      </c>
      <c r="D12" s="32"/>
      <c r="E12" s="32"/>
      <c r="F12" s="32"/>
      <c r="G12" s="32"/>
      <c r="H12" s="32"/>
      <c r="I12" s="34"/>
      <c r="J12" s="39"/>
      <c r="K12" s="35"/>
      <c r="L12" s="40"/>
      <c r="M12" s="61"/>
      <c r="N12" s="39" t="s">
        <v>34</v>
      </c>
      <c r="O12" s="181"/>
      <c r="P12" s="181"/>
      <c r="Q12" s="181"/>
      <c r="R12" s="187">
        <f>Input!E17</f>
        <v>0.10100000000000001</v>
      </c>
      <c r="S12" s="187"/>
      <c r="T12" s="187"/>
      <c r="U12"/>
      <c r="V12" s="64"/>
      <c r="W12" s="32"/>
      <c r="X12" s="32"/>
      <c r="Y12" s="32"/>
      <c r="Z12" s="32"/>
      <c r="AA12" s="32"/>
      <c r="AB12" s="34"/>
      <c r="AC12" s="39"/>
      <c r="AD12" s="35"/>
      <c r="AE12" s="40"/>
      <c r="AF12" s="61"/>
      <c r="AG12" s="39"/>
      <c r="AH12" s="181"/>
      <c r="AI12" s="181"/>
      <c r="AJ12" s="181"/>
      <c r="AK12" s="181"/>
      <c r="AL12" s="181"/>
      <c r="AM12" s="181"/>
      <c r="AN12" s="64"/>
      <c r="AO12" s="32"/>
      <c r="AP12" s="32"/>
      <c r="AQ12" s="32"/>
      <c r="AR12" s="32"/>
      <c r="AS12" s="32"/>
      <c r="AT12" s="34"/>
      <c r="AU12" s="39"/>
      <c r="AV12" s="35"/>
      <c r="AW12" s="40"/>
      <c r="AX12" s="61"/>
      <c r="AY12" s="39"/>
      <c r="AZ12" s="181"/>
      <c r="BA12" s="181"/>
      <c r="BB12" s="181"/>
      <c r="BC12" s="94"/>
      <c r="BD12"/>
    </row>
    <row r="13" spans="1:81" ht="15.75" x14ac:dyDescent="0.25">
      <c r="C13" s="64" t="s">
        <v>49</v>
      </c>
      <c r="D13" s="32"/>
      <c r="E13" s="32"/>
      <c r="F13" s="32"/>
      <c r="G13" s="32"/>
      <c r="H13" s="32"/>
      <c r="I13" s="34"/>
      <c r="J13" s="39"/>
      <c r="K13" s="35"/>
      <c r="L13" s="40"/>
      <c r="M13" s="61"/>
      <c r="N13" s="39" t="s">
        <v>181</v>
      </c>
      <c r="O13" s="181"/>
      <c r="P13" s="181"/>
      <c r="Q13" s="181"/>
      <c r="R13" s="179">
        <f>Input!E13</f>
        <v>1</v>
      </c>
      <c r="S13" s="179"/>
      <c r="T13" s="179"/>
      <c r="V13" s="103" t="s">
        <v>10</v>
      </c>
      <c r="W13" s="32"/>
      <c r="X13" s="32"/>
      <c r="Y13" s="32"/>
      <c r="Z13" s="32"/>
      <c r="AA13" s="32"/>
      <c r="AB13" s="34"/>
      <c r="AC13" s="39"/>
      <c r="AD13" s="35"/>
      <c r="AE13" s="40"/>
      <c r="AF13" s="61"/>
      <c r="AG13" s="39"/>
      <c r="AH13" s="181"/>
      <c r="AI13" s="181"/>
      <c r="AJ13" s="181"/>
      <c r="AK13" s="181"/>
      <c r="AL13" s="181"/>
      <c r="AM13" s="181"/>
      <c r="AN13" s="64"/>
      <c r="AO13" s="32"/>
      <c r="AP13" s="32"/>
      <c r="AQ13" s="32"/>
      <c r="AR13" s="32"/>
      <c r="AS13" s="32"/>
      <c r="AT13" s="34"/>
      <c r="AU13" s="39"/>
      <c r="AV13" s="35"/>
      <c r="AW13" s="40"/>
      <c r="AX13" s="41" t="s">
        <v>26</v>
      </c>
      <c r="AY13" s="188">
        <f>'Annualised Capital Cost'!L20</f>
        <v>62652303.1426735</v>
      </c>
      <c r="AZ13" s="188"/>
      <c r="BA13" s="188"/>
      <c r="BB13" s="188"/>
      <c r="BC13" s="188"/>
      <c r="BD13"/>
      <c r="BF13"/>
      <c r="CC13" s="26"/>
    </row>
    <row r="14" spans="1:81" ht="15.75" x14ac:dyDescent="0.25">
      <c r="C14"/>
      <c r="D14"/>
      <c r="E14"/>
      <c r="F14"/>
      <c r="G14"/>
      <c r="H14"/>
      <c r="I14"/>
      <c r="J14"/>
      <c r="K14"/>
      <c r="L14"/>
      <c r="M14"/>
      <c r="N14"/>
      <c r="O14"/>
      <c r="P14"/>
      <c r="Q14"/>
      <c r="R14"/>
      <c r="S14"/>
      <c r="T14"/>
      <c r="V14" s="64" t="s">
        <v>35</v>
      </c>
      <c r="W14" s="32"/>
      <c r="X14" s="32"/>
      <c r="Y14" s="32"/>
      <c r="Z14" s="32"/>
      <c r="AA14" s="32"/>
      <c r="AB14" s="34"/>
      <c r="AC14" s="39"/>
      <c r="AD14" s="35"/>
      <c r="AE14" s="40"/>
      <c r="AF14" s="61"/>
      <c r="AG14" s="39"/>
      <c r="AH14" s="94"/>
      <c r="AI14" s="94"/>
      <c r="AJ14" s="94"/>
      <c r="AK14" s="94"/>
      <c r="AL14" s="94"/>
      <c r="AM14" s="94"/>
      <c r="AN14" s="64"/>
      <c r="AO14" s="32"/>
      <c r="AP14" s="32"/>
      <c r="AQ14" s="32"/>
      <c r="AR14" s="32"/>
      <c r="AS14" s="32"/>
      <c r="AT14" s="34"/>
      <c r="AU14" s="39"/>
      <c r="AV14" s="35"/>
      <c r="AW14" s="40"/>
      <c r="AX14" s="61"/>
      <c r="AY14" s="39"/>
      <c r="AZ14" s="94"/>
      <c r="BA14" s="94"/>
      <c r="BB14" s="94"/>
      <c r="BC14" s="94"/>
      <c r="BD14"/>
      <c r="BW14" s="26"/>
      <c r="BX14" s="26"/>
      <c r="BY14" s="26"/>
      <c r="BZ14" s="26"/>
      <c r="CA14" s="26"/>
      <c r="CB14" s="26"/>
      <c r="CC14" s="26"/>
    </row>
    <row r="15" spans="1:81" ht="15.75" x14ac:dyDescent="0.25">
      <c r="C15"/>
      <c r="D15"/>
      <c r="E15"/>
      <c r="F15"/>
      <c r="G15"/>
      <c r="H15"/>
      <c r="I15"/>
      <c r="J15"/>
      <c r="K15"/>
      <c r="L15"/>
      <c r="M15"/>
      <c r="N15"/>
      <c r="O15"/>
      <c r="P15"/>
      <c r="Q15"/>
      <c r="R15"/>
      <c r="S15"/>
      <c r="T15"/>
      <c r="V15" s="64" t="s">
        <v>36</v>
      </c>
      <c r="W15" s="32"/>
      <c r="X15" s="32"/>
      <c r="Y15" s="32"/>
      <c r="Z15" s="32"/>
      <c r="AA15" s="32"/>
      <c r="AB15" s="34"/>
      <c r="AC15" s="39"/>
      <c r="AD15" s="35"/>
      <c r="AE15" s="40"/>
      <c r="AF15" s="61"/>
      <c r="AG15" s="39"/>
      <c r="AH15" s="94"/>
      <c r="AI15" s="94"/>
      <c r="AJ15" s="94"/>
      <c r="AK15" s="94"/>
      <c r="AL15" s="94"/>
      <c r="AM15" s="94"/>
      <c r="AN15" s="64"/>
      <c r="AO15" s="32"/>
      <c r="AP15" s="32"/>
      <c r="AQ15" s="32"/>
      <c r="AR15" s="32"/>
      <c r="AS15" s="32"/>
      <c r="AT15" s="34"/>
      <c r="AU15" s="39"/>
      <c r="AV15" s="35"/>
      <c r="AW15" s="40"/>
      <c r="AX15" s="61"/>
      <c r="AY15" s="39"/>
      <c r="AZ15" s="94"/>
      <c r="BA15" s="94"/>
      <c r="BB15" s="94"/>
      <c r="BC15" s="94"/>
      <c r="BD15"/>
      <c r="BW15" s="26"/>
      <c r="BX15" s="26"/>
      <c r="BY15" s="26"/>
      <c r="BZ15" s="26"/>
      <c r="CA15" s="26"/>
      <c r="CB15" s="26"/>
      <c r="CC15" s="26"/>
    </row>
    <row r="16" spans="1:81" ht="15.75" x14ac:dyDescent="0.25">
      <c r="C16"/>
      <c r="D16"/>
      <c r="E16"/>
      <c r="F16"/>
      <c r="G16"/>
      <c r="H16"/>
      <c r="I16"/>
      <c r="J16"/>
      <c r="K16"/>
      <c r="L16"/>
      <c r="M16"/>
      <c r="N16"/>
      <c r="O16"/>
      <c r="P16"/>
      <c r="Q16"/>
      <c r="R16"/>
      <c r="S16"/>
      <c r="T16"/>
      <c r="V16" s="64"/>
      <c r="W16" s="32"/>
      <c r="X16" s="32"/>
      <c r="Y16" s="32"/>
      <c r="Z16" s="32"/>
      <c r="AA16" s="32"/>
      <c r="AB16" s="34"/>
      <c r="AC16" s="39"/>
      <c r="AD16" s="35"/>
      <c r="AE16" s="40"/>
      <c r="AF16" s="61"/>
      <c r="AG16" s="39"/>
      <c r="AH16" s="181"/>
      <c r="AI16" s="181"/>
      <c r="AJ16" s="181"/>
      <c r="AK16" s="181"/>
      <c r="AL16" s="181"/>
      <c r="AM16" s="181"/>
      <c r="AN16" s="64"/>
      <c r="AO16" s="32"/>
      <c r="AP16" s="32"/>
      <c r="AQ16" s="32"/>
      <c r="AR16" s="32"/>
      <c r="AS16" s="32"/>
      <c r="AT16" s="34"/>
      <c r="AU16" s="39"/>
      <c r="AV16" s="35"/>
      <c r="AW16" s="40"/>
      <c r="AX16" s="61"/>
      <c r="AY16" s="39"/>
      <c r="AZ16" s="181"/>
      <c r="BA16" s="181"/>
      <c r="BB16" s="181"/>
      <c r="BC16" s="94"/>
      <c r="BD16"/>
      <c r="BW16" s="26"/>
      <c r="BX16" s="26"/>
      <c r="BY16" s="26"/>
      <c r="BZ16" s="26"/>
      <c r="CA16" s="26"/>
      <c r="CB16" s="26"/>
      <c r="CC16" s="26"/>
    </row>
    <row r="17" spans="3:81" ht="15.75" x14ac:dyDescent="0.25">
      <c r="C17"/>
      <c r="D17"/>
      <c r="E17"/>
      <c r="F17"/>
      <c r="G17"/>
      <c r="H17"/>
      <c r="I17"/>
      <c r="J17"/>
      <c r="K17"/>
      <c r="L17"/>
      <c r="M17"/>
      <c r="N17"/>
      <c r="O17"/>
      <c r="P17"/>
      <c r="Q17"/>
      <c r="R17"/>
      <c r="S17"/>
      <c r="T17"/>
      <c r="V17" s="103" t="s">
        <v>37</v>
      </c>
      <c r="W17" s="32"/>
      <c r="X17" s="32"/>
      <c r="Y17" s="32"/>
      <c r="Z17" s="32"/>
      <c r="AA17" s="32"/>
      <c r="AB17" s="34"/>
      <c r="AC17" s="39"/>
      <c r="AD17" s="35"/>
      <c r="AE17" s="40"/>
      <c r="AF17" s="61"/>
      <c r="AG17" s="39"/>
      <c r="AH17" s="181"/>
      <c r="AI17" s="181"/>
      <c r="AJ17" s="181"/>
      <c r="AK17" s="181"/>
      <c r="AL17" s="181"/>
      <c r="AM17" s="181"/>
      <c r="AN17" s="64"/>
      <c r="AO17" s="32"/>
      <c r="AP17" s="32"/>
      <c r="AQ17" s="32"/>
      <c r="AR17" s="32"/>
      <c r="AS17" s="32"/>
      <c r="AT17" s="34"/>
      <c r="AU17" s="39"/>
      <c r="AV17" s="35"/>
      <c r="AW17" s="40"/>
      <c r="AX17" s="43" t="s">
        <v>30</v>
      </c>
      <c r="AY17" s="39"/>
      <c r="AZ17" s="183">
        <f>Input!E10</f>
        <v>200</v>
      </c>
      <c r="BA17" s="183"/>
      <c r="BB17" s="183"/>
      <c r="BC17" s="183"/>
      <c r="BD17"/>
      <c r="BW17" s="26"/>
      <c r="BX17" s="26"/>
      <c r="BY17" s="26"/>
      <c r="BZ17" s="26"/>
      <c r="CA17" s="26"/>
      <c r="CB17" s="26"/>
      <c r="CC17" s="26"/>
    </row>
    <row r="18" spans="3:81" ht="15.75" x14ac:dyDescent="0.25">
      <c r="C18"/>
      <c r="D18"/>
      <c r="E18"/>
      <c r="F18"/>
      <c r="G18"/>
      <c r="H18"/>
      <c r="I18"/>
      <c r="J18"/>
      <c r="K18"/>
      <c r="L18"/>
      <c r="M18"/>
      <c r="N18"/>
      <c r="O18"/>
      <c r="P18"/>
      <c r="Q18"/>
      <c r="R18"/>
      <c r="S18"/>
      <c r="T18"/>
      <c r="V18" s="64" t="s">
        <v>38</v>
      </c>
      <c r="W18" s="32"/>
      <c r="X18" s="32"/>
      <c r="Y18" s="32"/>
      <c r="Z18" s="32"/>
      <c r="AA18" s="32"/>
      <c r="AB18" s="34"/>
      <c r="AC18" s="39"/>
      <c r="AD18" s="35"/>
      <c r="AE18" s="40"/>
      <c r="AF18" s="61"/>
      <c r="AG18" s="39"/>
      <c r="AH18" s="94"/>
      <c r="AI18" s="94"/>
      <c r="AJ18" s="94"/>
      <c r="AK18" s="94"/>
      <c r="AL18" s="94"/>
      <c r="AM18" s="94"/>
      <c r="AN18" s="64"/>
      <c r="AO18" s="32"/>
      <c r="AP18" s="32"/>
      <c r="AQ18" s="32"/>
      <c r="AR18" s="32"/>
      <c r="AS18" s="32"/>
      <c r="AT18" s="34"/>
      <c r="AU18" s="39"/>
      <c r="AV18" s="35"/>
      <c r="AW18" s="40"/>
      <c r="AX18" s="61"/>
      <c r="AY18" s="39"/>
      <c r="AZ18" s="94"/>
      <c r="BA18" s="94"/>
      <c r="BB18" s="94"/>
      <c r="BC18" s="94"/>
      <c r="BD18"/>
      <c r="BG18" s="26"/>
      <c r="BH18" s="26"/>
      <c r="BI18" s="26"/>
      <c r="BJ18" s="26"/>
      <c r="BK18" s="26"/>
      <c r="BL18" s="26"/>
      <c r="BM18" s="26"/>
      <c r="BN18" s="26"/>
      <c r="BO18" s="26"/>
      <c r="BP18" s="26"/>
      <c r="BQ18" s="26"/>
      <c r="BR18" s="26"/>
      <c r="BS18" s="26"/>
      <c r="BT18" s="26"/>
      <c r="BU18" s="26"/>
      <c r="BV18" s="26"/>
      <c r="BW18" s="26"/>
      <c r="BX18" s="26"/>
      <c r="BY18" s="26"/>
      <c r="BZ18" s="26"/>
      <c r="CA18" s="26"/>
      <c r="CB18" s="26"/>
      <c r="CC18" s="26"/>
    </row>
    <row r="19" spans="3:81" ht="15.75" x14ac:dyDescent="0.25">
      <c r="C19"/>
      <c r="D19"/>
      <c r="E19"/>
      <c r="F19"/>
      <c r="G19"/>
      <c r="H19"/>
      <c r="I19"/>
      <c r="J19"/>
      <c r="K19"/>
      <c r="L19"/>
      <c r="M19"/>
      <c r="N19"/>
      <c r="O19"/>
      <c r="P19"/>
      <c r="Q19"/>
      <c r="R19"/>
      <c r="S19"/>
      <c r="T19"/>
      <c r="V19" s="64"/>
      <c r="W19" s="32"/>
      <c r="X19" s="32"/>
      <c r="Y19" s="32"/>
      <c r="Z19" s="32"/>
      <c r="AA19" s="32"/>
      <c r="AB19" s="34"/>
      <c r="AC19" s="39"/>
      <c r="AD19" s="35"/>
      <c r="AE19" s="40"/>
      <c r="AF19" s="61"/>
      <c r="AG19" s="39"/>
      <c r="AH19" s="181"/>
      <c r="AI19" s="181"/>
      <c r="AJ19" s="181"/>
      <c r="AK19" s="181"/>
      <c r="AL19" s="181"/>
      <c r="AM19" s="181"/>
      <c r="AN19" s="64"/>
      <c r="AO19" s="32"/>
      <c r="AP19" s="32"/>
      <c r="AQ19" s="32"/>
      <c r="AR19" s="32"/>
      <c r="AS19" s="32"/>
      <c r="AT19" s="34"/>
      <c r="AU19" s="39"/>
      <c r="AV19" s="35"/>
      <c r="AW19" s="40"/>
      <c r="AX19" s="61"/>
      <c r="AY19" s="39"/>
      <c r="AZ19" s="181"/>
      <c r="BA19" s="181"/>
      <c r="BB19" s="181"/>
      <c r="BC19" s="94"/>
      <c r="BD19"/>
      <c r="BW19" s="26"/>
      <c r="BX19" s="26"/>
      <c r="BY19" s="26"/>
      <c r="BZ19" s="26"/>
      <c r="CA19" s="26"/>
      <c r="CB19" s="26"/>
      <c r="CC19" s="26"/>
    </row>
    <row r="20" spans="3:81" ht="15.75" x14ac:dyDescent="0.25">
      <c r="C20"/>
      <c r="D20"/>
      <c r="E20"/>
      <c r="F20"/>
      <c r="G20"/>
      <c r="H20"/>
      <c r="I20"/>
      <c r="J20"/>
      <c r="K20"/>
      <c r="L20"/>
      <c r="M20"/>
      <c r="N20"/>
      <c r="O20"/>
      <c r="P20"/>
      <c r="Q20"/>
      <c r="R20"/>
      <c r="S20"/>
      <c r="T20"/>
      <c r="U20"/>
      <c r="V20" s="103" t="s">
        <v>19</v>
      </c>
      <c r="W20" s="32"/>
      <c r="X20" s="32"/>
      <c r="Y20" s="32"/>
      <c r="Z20" s="32"/>
      <c r="AA20" s="32"/>
      <c r="AB20" s="34"/>
      <c r="AC20" s="39"/>
      <c r="AD20" s="35"/>
      <c r="AE20" s="40"/>
      <c r="AF20" s="61"/>
      <c r="AG20" s="39"/>
      <c r="AH20" s="181"/>
      <c r="AI20" s="181"/>
      <c r="AJ20" s="181"/>
      <c r="AK20" s="181"/>
      <c r="AL20" s="181"/>
      <c r="AM20" s="181"/>
      <c r="AN20" s="64"/>
      <c r="AO20" s="32"/>
      <c r="AP20" s="32"/>
      <c r="AQ20" s="32"/>
      <c r="AR20" s="32"/>
      <c r="AS20" s="32"/>
      <c r="AT20" s="34"/>
      <c r="AU20" s="39"/>
      <c r="AV20" s="35"/>
      <c r="AW20" s="40"/>
      <c r="AX20" s="41" t="s">
        <v>39</v>
      </c>
      <c r="AY20" s="39"/>
      <c r="AZ20" s="184">
        <f>(AZ8+AY13)/AZ17</f>
        <v>353924.69646322576</v>
      </c>
      <c r="BA20" s="184"/>
      <c r="BB20" s="184"/>
      <c r="BC20" s="184"/>
      <c r="BD20"/>
      <c r="BW20" s="26"/>
      <c r="BX20" s="26"/>
      <c r="BY20" s="26"/>
      <c r="BZ20" s="26"/>
      <c r="CA20" s="26"/>
      <c r="CB20" s="26"/>
      <c r="CC20" s="26"/>
    </row>
    <row r="21" spans="3:81" ht="15.75" x14ac:dyDescent="0.25">
      <c r="C21"/>
      <c r="D21"/>
      <c r="E21"/>
      <c r="F21"/>
      <c r="G21"/>
      <c r="H21"/>
      <c r="I21"/>
      <c r="J21"/>
      <c r="K21"/>
      <c r="L21"/>
      <c r="M21"/>
      <c r="N21"/>
      <c r="O21"/>
      <c r="P21"/>
      <c r="Q21"/>
      <c r="R21"/>
      <c r="S21"/>
      <c r="T21"/>
      <c r="V21" s="64" t="s">
        <v>200</v>
      </c>
      <c r="W21" s="32"/>
      <c r="X21" s="32"/>
      <c r="Y21" s="32"/>
      <c r="Z21" s="32"/>
      <c r="AA21" s="32"/>
      <c r="AB21" s="34"/>
      <c r="AC21" s="39"/>
      <c r="AD21" s="35"/>
      <c r="AE21" s="40"/>
      <c r="AF21" s="61"/>
      <c r="AG21" s="39"/>
      <c r="AH21" s="94"/>
      <c r="AI21" s="94"/>
      <c r="AJ21" s="94"/>
      <c r="AK21" s="94"/>
      <c r="AL21" s="94"/>
      <c r="AM21" s="94"/>
      <c r="AN21" s="64"/>
      <c r="AO21" s="32"/>
      <c r="AP21" s="32"/>
      <c r="AQ21" s="32"/>
      <c r="AR21" s="32"/>
      <c r="AS21" s="32"/>
      <c r="AT21" s="34"/>
      <c r="AU21" s="39"/>
      <c r="AV21" s="35"/>
      <c r="AW21" s="40"/>
      <c r="AX21" s="61"/>
      <c r="AY21" s="39"/>
      <c r="AZ21" s="94"/>
      <c r="BA21" s="94"/>
      <c r="BB21" s="94"/>
      <c r="BC21" s="94"/>
      <c r="BD21"/>
      <c r="BY21" s="26"/>
      <c r="BZ21" s="26"/>
      <c r="CA21" s="26"/>
      <c r="CB21" s="26"/>
      <c r="CC21" s="26"/>
    </row>
    <row r="22" spans="3:81" ht="15.75" x14ac:dyDescent="0.25">
      <c r="C22"/>
      <c r="D22"/>
      <c r="E22"/>
      <c r="F22"/>
      <c r="G22"/>
      <c r="H22"/>
      <c r="I22"/>
      <c r="J22"/>
      <c r="K22"/>
      <c r="L22"/>
      <c r="M22"/>
      <c r="N22"/>
      <c r="O22"/>
      <c r="P22"/>
      <c r="Q22"/>
      <c r="R22"/>
      <c r="S22"/>
      <c r="T22"/>
      <c r="V22" s="64"/>
      <c r="W22" s="32"/>
      <c r="X22" s="32"/>
      <c r="Y22" s="32"/>
      <c r="Z22" s="32"/>
      <c r="AA22" s="32"/>
      <c r="AB22" s="34"/>
      <c r="AC22" s="39"/>
      <c r="AD22" s="35"/>
      <c r="AE22" s="40"/>
      <c r="AF22" s="61"/>
      <c r="AG22" s="39"/>
      <c r="AH22" s="185"/>
      <c r="AI22" s="185"/>
      <c r="AJ22" s="185"/>
      <c r="AK22" s="64" t="s">
        <v>205</v>
      </c>
      <c r="AL22" s="64"/>
      <c r="AM22" s="64"/>
      <c r="AN22" s="64"/>
      <c r="AO22" s="32"/>
      <c r="AP22" s="32"/>
      <c r="AQ22" s="32"/>
      <c r="AR22" s="32"/>
      <c r="AS22" s="32"/>
      <c r="AT22" s="34"/>
      <c r="AU22" s="39"/>
      <c r="AV22" s="35"/>
      <c r="AW22" s="40"/>
      <c r="AX22" s="41" t="s">
        <v>39</v>
      </c>
      <c r="AY22" s="39"/>
      <c r="AZ22" s="186">
        <f>ROUNDUP(AZ20,-2)</f>
        <v>354000</v>
      </c>
      <c r="BA22" s="186"/>
      <c r="BB22" s="186"/>
      <c r="BC22" s="186"/>
      <c r="BD22"/>
      <c r="BY22" s="26"/>
      <c r="BZ22" s="26"/>
      <c r="CA22" s="26"/>
      <c r="CB22" s="26"/>
      <c r="CC22" s="26"/>
    </row>
    <row r="23" spans="3:81" ht="15.75" x14ac:dyDescent="0.25">
      <c r="C23"/>
      <c r="D23"/>
      <c r="E23"/>
      <c r="F23"/>
      <c r="G23"/>
      <c r="H23"/>
      <c r="I23"/>
      <c r="J23"/>
      <c r="K23"/>
      <c r="L23"/>
      <c r="M23"/>
      <c r="N23"/>
      <c r="O23"/>
      <c r="P23"/>
      <c r="Q23"/>
      <c r="R23"/>
      <c r="S23"/>
      <c r="T23"/>
      <c r="V23" s="64"/>
      <c r="W23" s="32"/>
      <c r="X23" s="32"/>
      <c r="Y23" s="32"/>
      <c r="Z23" s="32"/>
      <c r="AA23" s="32"/>
      <c r="AB23" s="34"/>
      <c r="AC23" s="39"/>
      <c r="AD23" s="35"/>
      <c r="AE23" s="40"/>
      <c r="AF23" s="61"/>
      <c r="AG23" s="39"/>
      <c r="AH23" s="185"/>
      <c r="AI23" s="185"/>
      <c r="AJ23" s="185"/>
      <c r="AK23" s="185"/>
      <c r="AL23" s="185"/>
      <c r="AM23" s="185"/>
      <c r="AN23" s="64"/>
      <c r="AO23" s="32"/>
      <c r="AP23" s="32"/>
      <c r="AQ23" s="32"/>
      <c r="AR23" s="32"/>
      <c r="AS23" s="32"/>
      <c r="AT23" s="34"/>
      <c r="AU23" s="39"/>
      <c r="AV23" s="35"/>
      <c r="AW23" s="40"/>
      <c r="AX23" s="61"/>
      <c r="AY23" s="39"/>
      <c r="AZ23" s="185"/>
      <c r="BA23" s="185"/>
      <c r="BB23" s="185"/>
      <c r="BC23" s="94"/>
      <c r="BD23"/>
      <c r="BY23" s="26"/>
      <c r="BZ23" s="26"/>
      <c r="CA23" s="26"/>
      <c r="CB23" s="26"/>
      <c r="CC23" s="26"/>
    </row>
    <row r="24" spans="3:81" x14ac:dyDescent="0.25">
      <c r="C24"/>
      <c r="D24"/>
      <c r="E24"/>
      <c r="F24"/>
      <c r="G24"/>
      <c r="H24"/>
      <c r="I24"/>
      <c r="J24"/>
      <c r="K24"/>
      <c r="L24"/>
      <c r="M24"/>
      <c r="N24"/>
      <c r="O24"/>
      <c r="P24"/>
      <c r="Q24"/>
      <c r="R24"/>
      <c r="S24"/>
      <c r="T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Y24" s="26"/>
      <c r="BZ24" s="26"/>
      <c r="CA24" s="26"/>
      <c r="CB24" s="26"/>
      <c r="CC24" s="26"/>
    </row>
    <row r="25" spans="3:81" x14ac:dyDescent="0.25">
      <c r="C25"/>
      <c r="D25"/>
      <c r="E25"/>
      <c r="F25"/>
      <c r="G25"/>
      <c r="H25"/>
      <c r="I25"/>
      <c r="J25"/>
      <c r="K25"/>
      <c r="L25"/>
      <c r="M25"/>
      <c r="N25"/>
      <c r="O25"/>
      <c r="P25"/>
      <c r="Q25"/>
      <c r="R25"/>
      <c r="S25"/>
      <c r="T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W25" s="26"/>
      <c r="BX25" s="26"/>
      <c r="BY25" s="26"/>
      <c r="BZ25" s="26"/>
      <c r="CA25" s="26"/>
      <c r="CB25" s="26"/>
      <c r="CC25" s="26"/>
    </row>
    <row r="26" spans="3:81" x14ac:dyDescent="0.25">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W26" s="26"/>
      <c r="BX26" s="26"/>
      <c r="BY26" s="26"/>
      <c r="BZ26" s="26"/>
      <c r="CA26" s="26"/>
      <c r="CB26" s="26"/>
      <c r="CC26" s="26"/>
    </row>
    <row r="27" spans="3:81" x14ac:dyDescent="0.25">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Y27" s="26"/>
      <c r="BZ27" s="26"/>
      <c r="CA27" s="26"/>
      <c r="CB27" s="26"/>
      <c r="CC27" s="26"/>
    </row>
    <row r="28" spans="3:81" x14ac:dyDescent="0.25">
      <c r="C28"/>
      <c r="D28"/>
      <c r="E28"/>
      <c r="F28"/>
      <c r="G28"/>
      <c r="H28"/>
      <c r="I28"/>
      <c r="J28"/>
      <c r="K28"/>
      <c r="L28"/>
      <c r="M28"/>
      <c r="N28"/>
      <c r="O28"/>
      <c r="P28"/>
      <c r="Q28"/>
      <c r="R28"/>
      <c r="S28"/>
      <c r="T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Y28" s="26"/>
      <c r="BZ28" s="26"/>
      <c r="CA28" s="26"/>
      <c r="CB28" s="26"/>
      <c r="CC28" s="26"/>
    </row>
    <row r="29" spans="3:81" x14ac:dyDescent="0.25">
      <c r="C29"/>
      <c r="D29"/>
      <c r="E29"/>
      <c r="F29"/>
      <c r="G29"/>
      <c r="H29"/>
      <c r="I29"/>
      <c r="J29"/>
      <c r="K29"/>
      <c r="L29"/>
      <c r="M29"/>
      <c r="N29"/>
      <c r="O29"/>
      <c r="P29"/>
      <c r="Q29"/>
      <c r="R29"/>
      <c r="S29"/>
      <c r="T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Y29" s="26"/>
      <c r="BZ29" s="26"/>
      <c r="CA29" s="26"/>
      <c r="CB29" s="26"/>
      <c r="CC29" s="26"/>
    </row>
    <row r="30" spans="3:81" x14ac:dyDescent="0.25">
      <c r="C30"/>
      <c r="D30"/>
      <c r="E30"/>
      <c r="F30"/>
      <c r="G30"/>
      <c r="H30"/>
      <c r="I30"/>
      <c r="J30"/>
      <c r="K30"/>
      <c r="L30"/>
      <c r="M30"/>
      <c r="N30"/>
      <c r="O30"/>
      <c r="P30"/>
      <c r="Q30"/>
      <c r="R30"/>
      <c r="S30"/>
      <c r="T30"/>
      <c r="BA30"/>
      <c r="BB30"/>
      <c r="BC30"/>
      <c r="BD30"/>
      <c r="BW30" s="26"/>
      <c r="BX30" s="26"/>
      <c r="BY30" s="26"/>
      <c r="BZ30" s="26"/>
      <c r="CA30" s="26"/>
      <c r="CB30" s="26"/>
      <c r="CC30" s="26"/>
    </row>
    <row r="31" spans="3:81" x14ac:dyDescent="0.25">
      <c r="C31"/>
      <c r="D31"/>
      <c r="E31"/>
      <c r="F31"/>
      <c r="G31"/>
      <c r="H31"/>
      <c r="I31"/>
      <c r="J31"/>
      <c r="K31"/>
      <c r="L31"/>
      <c r="M31"/>
      <c r="N31"/>
      <c r="O31"/>
      <c r="P31"/>
      <c r="Q31"/>
      <c r="R31"/>
      <c r="S31"/>
      <c r="T31"/>
      <c r="BA31"/>
      <c r="BB31"/>
      <c r="BC31"/>
      <c r="BD31"/>
      <c r="BW31" s="26"/>
      <c r="BX31" s="26"/>
      <c r="BY31" s="26"/>
      <c r="BZ31" s="26"/>
      <c r="CA31" s="26"/>
      <c r="CB31" s="26"/>
      <c r="CC31" s="26"/>
    </row>
    <row r="32" spans="3:81" x14ac:dyDescent="0.25">
      <c r="C32"/>
      <c r="D32"/>
      <c r="E32"/>
      <c r="F32"/>
      <c r="G32"/>
      <c r="H32"/>
      <c r="I32"/>
      <c r="J32"/>
      <c r="K32"/>
      <c r="L32"/>
      <c r="M32"/>
      <c r="N32"/>
      <c r="O32"/>
      <c r="P32"/>
      <c r="Q32"/>
      <c r="R32"/>
      <c r="S32"/>
      <c r="T32"/>
      <c r="U32"/>
      <c r="V32"/>
      <c r="W32"/>
      <c r="AW32"/>
      <c r="BB32"/>
      <c r="BC32"/>
      <c r="BD32"/>
      <c r="BX32" s="26"/>
      <c r="BY32" s="26"/>
      <c r="BZ32" s="26"/>
      <c r="CA32" s="26"/>
      <c r="CB32" s="26"/>
      <c r="CC32" s="26"/>
    </row>
    <row r="33" spans="1:82" x14ac:dyDescent="0.25">
      <c r="C33"/>
      <c r="D33"/>
      <c r="E33"/>
      <c r="F33"/>
      <c r="G33"/>
      <c r="H33"/>
      <c r="I33"/>
      <c r="J33"/>
      <c r="K33"/>
      <c r="L33"/>
      <c r="M33"/>
      <c r="N33"/>
      <c r="O33"/>
      <c r="P33"/>
      <c r="Q33"/>
      <c r="R33"/>
      <c r="S33"/>
      <c r="T33"/>
      <c r="U33"/>
      <c r="V33"/>
      <c r="W33"/>
      <c r="X33"/>
      <c r="Y33"/>
      <c r="Z33"/>
      <c r="AR33"/>
      <c r="AS33"/>
      <c r="AT33"/>
      <c r="AU33"/>
      <c r="AV33"/>
      <c r="AW33"/>
      <c r="BB33"/>
      <c r="BC33"/>
      <c r="BD33"/>
      <c r="BG33" s="26"/>
      <c r="BH33" s="26"/>
      <c r="BI33" s="26"/>
      <c r="BJ33" s="26"/>
      <c r="BK33" s="26"/>
      <c r="BL33" s="26"/>
      <c r="BM33" s="26"/>
      <c r="BN33" s="26"/>
      <c r="BO33" s="26"/>
      <c r="BP33" s="26"/>
      <c r="BQ33" s="26"/>
      <c r="BR33" s="26"/>
      <c r="BS33" s="26"/>
      <c r="BT33" s="26"/>
      <c r="BU33" s="26"/>
      <c r="BV33" s="26"/>
      <c r="BX33" s="26"/>
      <c r="BY33" s="26"/>
      <c r="BZ33" s="26"/>
      <c r="CA33" s="26"/>
      <c r="CB33" s="26"/>
      <c r="CC33" s="26"/>
    </row>
    <row r="34" spans="1:82" x14ac:dyDescent="0.25">
      <c r="C34"/>
      <c r="D34"/>
      <c r="E34"/>
      <c r="F34"/>
      <c r="G34"/>
      <c r="H34"/>
      <c r="I34"/>
      <c r="J34"/>
      <c r="K34"/>
      <c r="L34"/>
      <c r="M34"/>
      <c r="N34"/>
      <c r="O34"/>
      <c r="P34"/>
      <c r="Q34"/>
      <c r="R34"/>
      <c r="S34"/>
      <c r="T34"/>
      <c r="U34"/>
      <c r="V34"/>
      <c r="W34"/>
      <c r="X34"/>
      <c r="Y34"/>
      <c r="Z34"/>
      <c r="AR34"/>
      <c r="AS34"/>
      <c r="AT34"/>
      <c r="AU34"/>
      <c r="AV34"/>
      <c r="AW34"/>
      <c r="BB34"/>
      <c r="BC34"/>
      <c r="BD34"/>
      <c r="BE34"/>
      <c r="BF34"/>
      <c r="BX34" s="26"/>
      <c r="BY34" s="26"/>
      <c r="BZ34" s="26"/>
      <c r="CA34" s="26"/>
      <c r="CB34" s="26"/>
      <c r="CC34" s="26"/>
    </row>
    <row r="35" spans="1:82" x14ac:dyDescent="0.25">
      <c r="C35"/>
      <c r="D35"/>
      <c r="E35"/>
      <c r="F35"/>
      <c r="G35"/>
      <c r="H35"/>
      <c r="I35"/>
      <c r="J35"/>
      <c r="K35"/>
      <c r="L35"/>
      <c r="M35"/>
      <c r="N35"/>
      <c r="O35"/>
      <c r="P35"/>
      <c r="Q35"/>
      <c r="R35"/>
      <c r="S35"/>
      <c r="T35"/>
      <c r="U35"/>
      <c r="V35"/>
      <c r="W35"/>
      <c r="X35"/>
      <c r="Y35"/>
      <c r="Z35"/>
      <c r="AR35"/>
      <c r="AS35"/>
      <c r="AT35"/>
      <c r="AU35"/>
      <c r="AV35"/>
      <c r="AW35"/>
      <c r="BB35"/>
      <c r="BC35"/>
      <c r="BD35"/>
      <c r="BE35"/>
      <c r="BF35"/>
      <c r="BX35" s="26"/>
      <c r="BY35" s="26"/>
      <c r="BZ35" s="26"/>
      <c r="CA35" s="26"/>
      <c r="CB35" s="26"/>
      <c r="CC35" s="26"/>
    </row>
    <row r="36" spans="1:82" ht="15.75" x14ac:dyDescent="0.25">
      <c r="B36" s="44"/>
    </row>
    <row r="37" spans="1:82" hidden="1" x14ac:dyDescent="0.25">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row>
    <row r="38" spans="1:82" hidden="1" x14ac:dyDescent="0.25">
      <c r="A38"/>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row>
    <row r="39" spans="1:82" hidden="1" x14ac:dyDescent="0.25">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row>
    <row r="40" spans="1:82" ht="15.75" hidden="1" customHeight="1" x14ac:dyDescent="0.25">
      <c r="A40"/>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row>
    <row r="41" spans="1:82" hidden="1" x14ac:dyDescent="0.25">
      <c r="A41"/>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G41" s="26"/>
      <c r="CD41"/>
    </row>
    <row r="42" spans="1:82" hidden="1" x14ac:dyDescent="0.25">
      <c r="A42"/>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G42" s="26"/>
      <c r="CD42"/>
    </row>
    <row r="43" spans="1:82" hidden="1" x14ac:dyDescent="0.25">
      <c r="A43"/>
      <c r="B43"/>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G43" s="26"/>
      <c r="CD43"/>
    </row>
    <row r="44" spans="1:82" hidden="1" x14ac:dyDescent="0.25">
      <c r="A44"/>
      <c r="B44"/>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G44" s="26"/>
      <c r="CD44"/>
    </row>
    <row r="45" spans="1:82" hidden="1" x14ac:dyDescent="0.25">
      <c r="A45"/>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G45" s="26"/>
      <c r="CD45"/>
    </row>
    <row r="46" spans="1:82" hidden="1" x14ac:dyDescent="0.25">
      <c r="A46"/>
      <c r="B46"/>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G46" s="26"/>
      <c r="CD46"/>
    </row>
    <row r="47" spans="1:82" hidden="1" x14ac:dyDescent="0.25">
      <c r="A47"/>
      <c r="B47"/>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G47" s="26"/>
      <c r="CD47"/>
    </row>
    <row r="48" spans="1:82" hidden="1" x14ac:dyDescent="0.25">
      <c r="A48"/>
      <c r="B48"/>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G48" s="26"/>
      <c r="CD48"/>
    </row>
    <row r="49" spans="1:82" hidden="1" x14ac:dyDescent="0.25">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G49" s="26"/>
      <c r="CD49"/>
    </row>
    <row r="50" spans="1:82" hidden="1" x14ac:dyDescent="0.25">
      <c r="A50"/>
      <c r="B50"/>
      <c r="C50"/>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G50" s="26"/>
      <c r="CD50"/>
    </row>
    <row r="51" spans="1:82" hidden="1" x14ac:dyDescent="0.25">
      <c r="A51"/>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row>
    <row r="52" spans="1:82" hidden="1" x14ac:dyDescent="0.25">
      <c r="A52"/>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row>
    <row r="53" spans="1:82" hidden="1" x14ac:dyDescent="0.25">
      <c r="A53"/>
      <c r="B53"/>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row>
    <row r="54" spans="1:82" ht="15.75" hidden="1" x14ac:dyDescent="0.25">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row>
    <row r="55" spans="1:82" ht="15.75" hidden="1" x14ac:dyDescent="0.25">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row>
    <row r="56" spans="1:82" ht="15.75" hidden="1" x14ac:dyDescent="0.25">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row>
    <row r="57" spans="1:82" ht="15.75" hidden="1" x14ac:dyDescent="0.25">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row>
    <row r="58" spans="1:82" ht="15.75" hidden="1" x14ac:dyDescent="0.25">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row>
    <row r="59" spans="1:82" ht="15.75" hidden="1" x14ac:dyDescent="0.25">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row>
    <row r="60" spans="1:82" ht="15.75" hidden="1" x14ac:dyDescent="0.25">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row>
    <row r="61" spans="1:82" ht="15" hidden="1" customHeight="1" x14ac:dyDescent="0.25">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row>
    <row r="62" spans="1:82" ht="15.75" hidden="1" x14ac:dyDescent="0.25">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row>
    <row r="63" spans="1:82" ht="15.75" hidden="1" x14ac:dyDescent="0.25">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row>
    <row r="64" spans="1:82" ht="15.75" hidden="1" x14ac:dyDescent="0.25">
      <c r="S64" s="28"/>
      <c r="T64" s="28"/>
      <c r="U64" s="28"/>
      <c r="V64" s="28"/>
      <c r="W64" s="28"/>
      <c r="X64" s="28"/>
      <c r="Y64" s="28"/>
      <c r="Z64" s="28"/>
      <c r="AA64" s="28"/>
      <c r="AB64" s="28"/>
      <c r="AC64" s="28"/>
      <c r="AD64" s="28"/>
      <c r="AE64" s="28"/>
      <c r="AF64" s="28"/>
      <c r="AG64" s="28"/>
      <c r="AH64" s="28"/>
      <c r="AI64" s="28"/>
      <c r="AJ64" s="28"/>
      <c r="AK64" s="28"/>
      <c r="AL64" s="28"/>
      <c r="AM64" s="28"/>
      <c r="AN64" s="28"/>
      <c r="AO64" s="28"/>
      <c r="AP64" s="28"/>
      <c r="AQ64" s="28"/>
      <c r="AR64" s="28"/>
      <c r="AS64" s="28"/>
      <c r="AT64" s="28"/>
      <c r="AU64" s="28"/>
      <c r="AV64" s="28"/>
    </row>
    <row r="65" spans="1:58" ht="15.75" hidden="1" x14ac:dyDescent="0.25">
      <c r="S65" s="28"/>
      <c r="T65" s="28"/>
      <c r="U65" s="28"/>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c r="AT65" s="28"/>
      <c r="AU65" s="28"/>
      <c r="AV65" s="28"/>
    </row>
    <row r="66" spans="1:58" ht="15.75" hidden="1" x14ac:dyDescent="0.25">
      <c r="B66" s="28"/>
      <c r="P66" s="28"/>
      <c r="Q66" s="28"/>
      <c r="R66" s="28"/>
      <c r="S66" s="28"/>
      <c r="T66" s="28"/>
      <c r="U66" s="28"/>
      <c r="V66" s="28"/>
      <c r="W66" s="28"/>
      <c r="X66" s="28"/>
      <c r="Y66" s="28"/>
      <c r="Z66" s="28"/>
      <c r="AA66" s="28"/>
      <c r="AB66" s="28"/>
      <c r="AC66" s="28"/>
      <c r="AD66" s="28"/>
      <c r="AE66" s="28"/>
      <c r="AF66" s="28"/>
      <c r="AG66" s="28"/>
      <c r="AH66" s="28"/>
      <c r="AI66" s="28"/>
      <c r="AJ66" s="28"/>
      <c r="AK66" s="28"/>
      <c r="AL66" s="28"/>
      <c r="AM66" s="28"/>
      <c r="AN66" s="28"/>
      <c r="AO66" s="28"/>
      <c r="AP66" s="28"/>
      <c r="AQ66" s="28"/>
      <c r="AR66" s="28"/>
      <c r="AS66" s="28"/>
      <c r="AT66" s="28"/>
      <c r="AU66" s="28"/>
      <c r="AV66" s="28"/>
    </row>
    <row r="67" spans="1:58" ht="15.75" hidden="1" x14ac:dyDescent="0.25">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U67" s="28"/>
      <c r="AV67" s="28"/>
    </row>
    <row r="68" spans="1:58" ht="15.75" hidden="1" x14ac:dyDescent="0.25">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row>
    <row r="69" spans="1:58" ht="15.75" hidden="1" x14ac:dyDescent="0.25">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row>
    <row r="70" spans="1:58" hidden="1" x14ac:dyDescent="0.25">
      <c r="A70"/>
      <c r="B70"/>
      <c r="C70"/>
      <c r="D70"/>
      <c r="E70"/>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row>
    <row r="71" spans="1:58" hidden="1" x14ac:dyDescent="0.25">
      <c r="A71"/>
      <c r="B71"/>
      <c r="C71"/>
      <c r="D71"/>
      <c r="E71"/>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row>
    <row r="72" spans="1:58" hidden="1" x14ac:dyDescent="0.25">
      <c r="A72"/>
      <c r="B72"/>
      <c r="C72"/>
      <c r="D72"/>
      <c r="E72"/>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row>
    <row r="73" spans="1:58" hidden="1" x14ac:dyDescent="0.25">
      <c r="A73"/>
      <c r="B73"/>
      <c r="C73"/>
      <c r="D73"/>
      <c r="E7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row>
    <row r="74" spans="1:58" hidden="1" x14ac:dyDescent="0.25">
      <c r="A74"/>
      <c r="B74"/>
      <c r="C74"/>
      <c r="D74"/>
      <c r="E74"/>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row>
    <row r="75" spans="1:58" hidden="1" x14ac:dyDescent="0.25">
      <c r="A75"/>
      <c r="B75"/>
      <c r="C75"/>
      <c r="D75"/>
      <c r="E75"/>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row>
    <row r="76" spans="1:58" hidden="1" x14ac:dyDescent="0.25">
      <c r="A76"/>
      <c r="B76"/>
      <c r="C76"/>
      <c r="D76"/>
      <c r="E76"/>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row>
    <row r="77" spans="1:58" hidden="1" x14ac:dyDescent="0.25">
      <c r="A77"/>
      <c r="B77"/>
      <c r="C77"/>
      <c r="D77"/>
      <c r="E77"/>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row>
    <row r="78" spans="1:58" hidden="1" x14ac:dyDescent="0.25">
      <c r="A78"/>
      <c r="B78"/>
      <c r="C78"/>
      <c r="D78"/>
      <c r="E78"/>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row>
    <row r="79" spans="1:58" hidden="1" x14ac:dyDescent="0.25">
      <c r="A79"/>
      <c r="B79"/>
      <c r="C79"/>
      <c r="D79"/>
      <c r="E79"/>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row>
    <row r="80" spans="1:58" hidden="1" x14ac:dyDescent="0.25">
      <c r="A80"/>
      <c r="B80"/>
      <c r="C80"/>
      <c r="D80"/>
      <c r="E80"/>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row>
    <row r="81" spans="1:58" hidden="1" x14ac:dyDescent="0.25">
      <c r="A81"/>
      <c r="B81"/>
      <c r="C81"/>
      <c r="D81"/>
      <c r="E81"/>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row>
    <row r="82" spans="1:58" hidden="1" x14ac:dyDescent="0.25">
      <c r="A82"/>
      <c r="B82"/>
      <c r="C82"/>
      <c r="D82"/>
      <c r="E82"/>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row>
    <row r="83" spans="1:58" hidden="1" x14ac:dyDescent="0.25">
      <c r="A83"/>
      <c r="B83"/>
      <c r="C83"/>
      <c r="D83"/>
      <c r="E8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row>
    <row r="84" spans="1:58" hidden="1" x14ac:dyDescent="0.25">
      <c r="A84"/>
      <c r="B84"/>
      <c r="C84"/>
      <c r="D84"/>
      <c r="E84"/>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row>
    <row r="85" spans="1:58" hidden="1" x14ac:dyDescent="0.25">
      <c r="A85"/>
      <c r="B85"/>
      <c r="C85"/>
      <c r="D85"/>
      <c r="E85"/>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row>
    <row r="86" spans="1:58" hidden="1" x14ac:dyDescent="0.25">
      <c r="A86"/>
      <c r="B86"/>
      <c r="C86"/>
      <c r="D86"/>
      <c r="E86"/>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row>
    <row r="87" spans="1:58" hidden="1" x14ac:dyDescent="0.25">
      <c r="A87"/>
      <c r="B87"/>
      <c r="C87"/>
      <c r="D87"/>
      <c r="E87"/>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row>
    <row r="88" spans="1:58" hidden="1" x14ac:dyDescent="0.25">
      <c r="A88"/>
      <c r="B88"/>
      <c r="C88"/>
      <c r="D88"/>
      <c r="E88"/>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row>
    <row r="89" spans="1:58" hidden="1" x14ac:dyDescent="0.25">
      <c r="A89"/>
      <c r="B89"/>
      <c r="C89"/>
      <c r="D89"/>
      <c r="E89"/>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row>
    <row r="90" spans="1:58" hidden="1" x14ac:dyDescent="0.25">
      <c r="A90"/>
      <c r="B90"/>
      <c r="C90"/>
      <c r="D90"/>
      <c r="E90"/>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row>
    <row r="91" spans="1:58" hidden="1" x14ac:dyDescent="0.25">
      <c r="A91"/>
      <c r="B91"/>
      <c r="C91"/>
      <c r="D91"/>
      <c r="E91"/>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row>
    <row r="92" spans="1:58" hidden="1" x14ac:dyDescent="0.25">
      <c r="A92"/>
      <c r="B92"/>
      <c r="C92"/>
      <c r="D92"/>
      <c r="E92"/>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row>
    <row r="93" spans="1:58" hidden="1" x14ac:dyDescent="0.25">
      <c r="A93"/>
      <c r="B93"/>
      <c r="C93"/>
      <c r="D93"/>
      <c r="E93"/>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row>
    <row r="94" spans="1:58" hidden="1" x14ac:dyDescent="0.25">
      <c r="A94"/>
      <c r="B94"/>
      <c r="C94"/>
      <c r="D94"/>
      <c r="E94"/>
      <c r="F94"/>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row>
    <row r="95" spans="1:58" hidden="1" x14ac:dyDescent="0.25">
      <c r="A95"/>
      <c r="B95"/>
      <c r="C95"/>
      <c r="D95"/>
      <c r="E95"/>
      <c r="F95"/>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row>
    <row r="96" spans="1:58" hidden="1" x14ac:dyDescent="0.25">
      <c r="A96"/>
      <c r="B96"/>
      <c r="C96"/>
      <c r="D96"/>
      <c r="E96"/>
      <c r="F96"/>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row>
    <row r="97" spans="1:58" hidden="1" x14ac:dyDescent="0.25">
      <c r="A97"/>
      <c r="B97"/>
      <c r="C97"/>
      <c r="D97"/>
      <c r="E97"/>
      <c r="F97"/>
      <c r="G97"/>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row>
    <row r="98" spans="1:58" hidden="1" x14ac:dyDescent="0.25">
      <c r="A98"/>
      <c r="B98"/>
      <c r="C98"/>
      <c r="D98"/>
      <c r="E98"/>
      <c r="F98"/>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row>
    <row r="99" spans="1:58" hidden="1" x14ac:dyDescent="0.25">
      <c r="A99"/>
      <c r="B99"/>
      <c r="C99"/>
      <c r="D99"/>
      <c r="E99"/>
      <c r="F99"/>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row>
    <row r="100" spans="1:58" hidden="1" x14ac:dyDescent="0.25">
      <c r="A100"/>
      <c r="B100"/>
      <c r="C100"/>
      <c r="D100"/>
      <c r="E100"/>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row>
    <row r="101" spans="1:58" hidden="1" x14ac:dyDescent="0.25">
      <c r="A101"/>
      <c r="B101"/>
      <c r="C101"/>
      <c r="D101"/>
      <c r="E101"/>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row>
    <row r="102" spans="1:58" hidden="1" x14ac:dyDescent="0.25">
      <c r="A102"/>
      <c r="B102"/>
      <c r="C102"/>
      <c r="D102"/>
      <c r="E102"/>
      <c r="F102"/>
      <c r="G102"/>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row>
    <row r="103" spans="1:58" hidden="1" x14ac:dyDescent="0.25">
      <c r="A103"/>
      <c r="B103"/>
      <c r="C103"/>
      <c r="D103"/>
      <c r="E103"/>
      <c r="F103"/>
      <c r="G10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row>
    <row r="104" spans="1:58" hidden="1" x14ac:dyDescent="0.25">
      <c r="A104"/>
      <c r="B104"/>
      <c r="C104"/>
      <c r="D104"/>
      <c r="E104"/>
      <c r="F104"/>
      <c r="G104"/>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row>
    <row r="105" spans="1:58" hidden="1" x14ac:dyDescent="0.25">
      <c r="A105"/>
      <c r="B105"/>
      <c r="C105"/>
      <c r="D105"/>
      <c r="E105"/>
      <c r="F105"/>
      <c r="G105"/>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row>
    <row r="106" spans="1:58" hidden="1" x14ac:dyDescent="0.25">
      <c r="A106"/>
      <c r="B106"/>
      <c r="C106"/>
      <c r="D106"/>
      <c r="E106"/>
      <c r="F106"/>
      <c r="G106"/>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row>
    <row r="107" spans="1:58" hidden="1" x14ac:dyDescent="0.25">
      <c r="A107"/>
      <c r="B107"/>
      <c r="C107"/>
      <c r="D107"/>
      <c r="E107"/>
      <c r="F107"/>
      <c r="G107"/>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row>
    <row r="108" spans="1:58" hidden="1" x14ac:dyDescent="0.25">
      <c r="A108"/>
      <c r="B108"/>
      <c r="C108"/>
      <c r="D108"/>
      <c r="E108"/>
      <c r="F108"/>
      <c r="G108"/>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row>
    <row r="109" spans="1:58" hidden="1" x14ac:dyDescent="0.25">
      <c r="A109"/>
      <c r="B109"/>
      <c r="C109"/>
      <c r="D109"/>
      <c r="E109"/>
      <c r="F109"/>
      <c r="G109"/>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row>
    <row r="110" spans="1:58" hidden="1" x14ac:dyDescent="0.25">
      <c r="A110"/>
      <c r="B110"/>
      <c r="C110"/>
      <c r="D110"/>
      <c r="E110"/>
      <c r="F110"/>
      <c r="G110"/>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row>
    <row r="111" spans="1:58" customFormat="1" hidden="1" x14ac:dyDescent="0.25"/>
    <row r="112" spans="1:58" customFormat="1" hidden="1" x14ac:dyDescent="0.25"/>
    <row r="113" customFormat="1" hidden="1" x14ac:dyDescent="0.25"/>
    <row r="114" customFormat="1" hidden="1" x14ac:dyDescent="0.25"/>
    <row r="115" customFormat="1" hidden="1" x14ac:dyDescent="0.25"/>
    <row r="116" customFormat="1" hidden="1" x14ac:dyDescent="0.25"/>
    <row r="117" customFormat="1" hidden="1" x14ac:dyDescent="0.25"/>
    <row r="118" customFormat="1" hidden="1" x14ac:dyDescent="0.25"/>
    <row r="119" customFormat="1" hidden="1" x14ac:dyDescent="0.25"/>
    <row r="120" customFormat="1" hidden="1" x14ac:dyDescent="0.25"/>
    <row r="121" customFormat="1" hidden="1" x14ac:dyDescent="0.25"/>
    <row r="122" customFormat="1" hidden="1" x14ac:dyDescent="0.25"/>
    <row r="123" customFormat="1" hidden="1" x14ac:dyDescent="0.25"/>
    <row r="124" customFormat="1" hidden="1" x14ac:dyDescent="0.25"/>
    <row r="125" customFormat="1" hidden="1" x14ac:dyDescent="0.25"/>
    <row r="126" customFormat="1" hidden="1" x14ac:dyDescent="0.25"/>
    <row r="127" customFormat="1" hidden="1" x14ac:dyDescent="0.25"/>
    <row r="128" customFormat="1" hidden="1" x14ac:dyDescent="0.25"/>
    <row r="129" customFormat="1" hidden="1" x14ac:dyDescent="0.25"/>
    <row r="130" customFormat="1" hidden="1" x14ac:dyDescent="0.25"/>
    <row r="131" customFormat="1" hidden="1" x14ac:dyDescent="0.25"/>
    <row r="132" customFormat="1" hidden="1" x14ac:dyDescent="0.25"/>
    <row r="133" customFormat="1" hidden="1" x14ac:dyDescent="0.25"/>
    <row r="134" customFormat="1" hidden="1" x14ac:dyDescent="0.25"/>
    <row r="135" customFormat="1" hidden="1" x14ac:dyDescent="0.25"/>
    <row r="136" customFormat="1" hidden="1" x14ac:dyDescent="0.25"/>
    <row r="137" customFormat="1" hidden="1" x14ac:dyDescent="0.25"/>
    <row r="138" customFormat="1" hidden="1" x14ac:dyDescent="0.25"/>
    <row r="139" customFormat="1" hidden="1" x14ac:dyDescent="0.25"/>
    <row r="140" customFormat="1" hidden="1" x14ac:dyDescent="0.25"/>
    <row r="141" customFormat="1" hidden="1" x14ac:dyDescent="0.25"/>
    <row r="142" customFormat="1" hidden="1" x14ac:dyDescent="0.25"/>
    <row r="143" customFormat="1" hidden="1" x14ac:dyDescent="0.25"/>
    <row r="144" customFormat="1" hidden="1" x14ac:dyDescent="0.25"/>
    <row r="145" customFormat="1" hidden="1" x14ac:dyDescent="0.25"/>
    <row r="146" customFormat="1" hidden="1" x14ac:dyDescent="0.25"/>
    <row r="147" customFormat="1" hidden="1" x14ac:dyDescent="0.25"/>
    <row r="148" customFormat="1" hidden="1" x14ac:dyDescent="0.25"/>
    <row r="149" customFormat="1" hidden="1" x14ac:dyDescent="0.25"/>
    <row r="150" customFormat="1" hidden="1" x14ac:dyDescent="0.25"/>
    <row r="151" customFormat="1" hidden="1" x14ac:dyDescent="0.25"/>
    <row r="152" customFormat="1" hidden="1" x14ac:dyDescent="0.25"/>
    <row r="153" customFormat="1" hidden="1" x14ac:dyDescent="0.25"/>
    <row r="154" customFormat="1" hidden="1" x14ac:dyDescent="0.25"/>
    <row r="155" customFormat="1" hidden="1" x14ac:dyDescent="0.25"/>
    <row r="156" customFormat="1" hidden="1" x14ac:dyDescent="0.25"/>
    <row r="157" customFormat="1" hidden="1" x14ac:dyDescent="0.25"/>
    <row r="158" customFormat="1" hidden="1" x14ac:dyDescent="0.25"/>
    <row r="159" customFormat="1" hidden="1" x14ac:dyDescent="0.25"/>
    <row r="160" customFormat="1" hidden="1" x14ac:dyDescent="0.25"/>
    <row r="161" customFormat="1" hidden="1" x14ac:dyDescent="0.25"/>
    <row r="162" customFormat="1" hidden="1" x14ac:dyDescent="0.25"/>
    <row r="163" customFormat="1" hidden="1" x14ac:dyDescent="0.25"/>
    <row r="164" customFormat="1" hidden="1" x14ac:dyDescent="0.25"/>
    <row r="165" customFormat="1" hidden="1" x14ac:dyDescent="0.25"/>
    <row r="166" customFormat="1" hidden="1" x14ac:dyDescent="0.25"/>
    <row r="167" customFormat="1" hidden="1" x14ac:dyDescent="0.25"/>
    <row r="168" customFormat="1" hidden="1" x14ac:dyDescent="0.25"/>
    <row r="169" customFormat="1" hidden="1" x14ac:dyDescent="0.25"/>
    <row r="170" customFormat="1" hidden="1" x14ac:dyDescent="0.25"/>
    <row r="171" customFormat="1" hidden="1" x14ac:dyDescent="0.25"/>
    <row r="172" customFormat="1" hidden="1" x14ac:dyDescent="0.25"/>
    <row r="173" customFormat="1" hidden="1" x14ac:dyDescent="0.25"/>
    <row r="174" customFormat="1" hidden="1" x14ac:dyDescent="0.25"/>
    <row r="175" customFormat="1" hidden="1" x14ac:dyDescent="0.25"/>
    <row r="176" customFormat="1" hidden="1" x14ac:dyDescent="0.25"/>
    <row r="177" customFormat="1" hidden="1" x14ac:dyDescent="0.25"/>
    <row r="178" customFormat="1" hidden="1" x14ac:dyDescent="0.25"/>
    <row r="179" customFormat="1" hidden="1" x14ac:dyDescent="0.25"/>
    <row r="180" customFormat="1" hidden="1" x14ac:dyDescent="0.25"/>
    <row r="181" customFormat="1" hidden="1" x14ac:dyDescent="0.25"/>
    <row r="182" customFormat="1" hidden="1" x14ac:dyDescent="0.25"/>
    <row r="183" customFormat="1" hidden="1" x14ac:dyDescent="0.25"/>
    <row r="184" customFormat="1" hidden="1" x14ac:dyDescent="0.25"/>
    <row r="185" customFormat="1" hidden="1" x14ac:dyDescent="0.25"/>
    <row r="186" customFormat="1" hidden="1" x14ac:dyDescent="0.25"/>
    <row r="187" customFormat="1" hidden="1" x14ac:dyDescent="0.25"/>
    <row r="188" customFormat="1" hidden="1" x14ac:dyDescent="0.25"/>
    <row r="189" customFormat="1" hidden="1" x14ac:dyDescent="0.25"/>
    <row r="190" customFormat="1" hidden="1" x14ac:dyDescent="0.25"/>
    <row r="191" customFormat="1" hidden="1" x14ac:dyDescent="0.25"/>
    <row r="192" customFormat="1" hidden="1" x14ac:dyDescent="0.25"/>
    <row r="193" customFormat="1" hidden="1" x14ac:dyDescent="0.25"/>
    <row r="194" customFormat="1" hidden="1" x14ac:dyDescent="0.25"/>
    <row r="195" customFormat="1" hidden="1" x14ac:dyDescent="0.25"/>
    <row r="196" customFormat="1" hidden="1" x14ac:dyDescent="0.25"/>
    <row r="197" customFormat="1" hidden="1" x14ac:dyDescent="0.25"/>
    <row r="198" customFormat="1" hidden="1" x14ac:dyDescent="0.25"/>
    <row r="199" customFormat="1" hidden="1" x14ac:dyDescent="0.25"/>
    <row r="200" customFormat="1" hidden="1" x14ac:dyDescent="0.25"/>
    <row r="201" customFormat="1" hidden="1" x14ac:dyDescent="0.25"/>
    <row r="202" customFormat="1" hidden="1" x14ac:dyDescent="0.25"/>
    <row r="203" customFormat="1" hidden="1" x14ac:dyDescent="0.25"/>
    <row r="204" customFormat="1" hidden="1" x14ac:dyDescent="0.25"/>
    <row r="205" customFormat="1" hidden="1" x14ac:dyDescent="0.25"/>
    <row r="206" customFormat="1" hidden="1" x14ac:dyDescent="0.25"/>
    <row r="207" customFormat="1" hidden="1" x14ac:dyDescent="0.25"/>
    <row r="208" customFormat="1" hidden="1" x14ac:dyDescent="0.25"/>
    <row r="209" customFormat="1" hidden="1" x14ac:dyDescent="0.25"/>
    <row r="210" customFormat="1" hidden="1" x14ac:dyDescent="0.25"/>
    <row r="211" customFormat="1" hidden="1" x14ac:dyDescent="0.25"/>
    <row r="212" customFormat="1" hidden="1" x14ac:dyDescent="0.25"/>
    <row r="213" customFormat="1" hidden="1" x14ac:dyDescent="0.25"/>
    <row r="214" customFormat="1" hidden="1" x14ac:dyDescent="0.25"/>
    <row r="215" customFormat="1" hidden="1" x14ac:dyDescent="0.25"/>
    <row r="216" customFormat="1" hidden="1" x14ac:dyDescent="0.25"/>
    <row r="217" customFormat="1" hidden="1" x14ac:dyDescent="0.25"/>
    <row r="218" customFormat="1" hidden="1" x14ac:dyDescent="0.25"/>
    <row r="219" customFormat="1" hidden="1" x14ac:dyDescent="0.25"/>
    <row r="220" customFormat="1" hidden="1" x14ac:dyDescent="0.25"/>
    <row r="221" customFormat="1" hidden="1" x14ac:dyDescent="0.25"/>
    <row r="222" customFormat="1" hidden="1" x14ac:dyDescent="0.25"/>
    <row r="223" customFormat="1" hidden="1" x14ac:dyDescent="0.25"/>
    <row r="224" customFormat="1" hidden="1" x14ac:dyDescent="0.25"/>
    <row r="225" customFormat="1" hidden="1" x14ac:dyDescent="0.25"/>
    <row r="226" customFormat="1" hidden="1" x14ac:dyDescent="0.25"/>
    <row r="227" customFormat="1" hidden="1" x14ac:dyDescent="0.25"/>
    <row r="228" customFormat="1" hidden="1" x14ac:dyDescent="0.25"/>
    <row r="229" customFormat="1" hidden="1" x14ac:dyDescent="0.25"/>
    <row r="230" customFormat="1" hidden="1" x14ac:dyDescent="0.25"/>
    <row r="231" customFormat="1" hidden="1" x14ac:dyDescent="0.25"/>
    <row r="232" customFormat="1" hidden="1" x14ac:dyDescent="0.25"/>
    <row r="233" customFormat="1" hidden="1" x14ac:dyDescent="0.25"/>
    <row r="234" customFormat="1" hidden="1" x14ac:dyDescent="0.25"/>
    <row r="235" customFormat="1" hidden="1" x14ac:dyDescent="0.25"/>
    <row r="236" customFormat="1" hidden="1" x14ac:dyDescent="0.25"/>
    <row r="237" customFormat="1" hidden="1" x14ac:dyDescent="0.25"/>
    <row r="238" customFormat="1" hidden="1" x14ac:dyDescent="0.25"/>
    <row r="239" customFormat="1" hidden="1" x14ac:dyDescent="0.25"/>
    <row r="240" customFormat="1" hidden="1" x14ac:dyDescent="0.25"/>
    <row r="241" customFormat="1" hidden="1" x14ac:dyDescent="0.25"/>
    <row r="242" customFormat="1" hidden="1" x14ac:dyDescent="0.25"/>
    <row r="243" customFormat="1" hidden="1" x14ac:dyDescent="0.25"/>
    <row r="244" customFormat="1" hidden="1" x14ac:dyDescent="0.25"/>
    <row r="245" customFormat="1" hidden="1" x14ac:dyDescent="0.25"/>
    <row r="246" customFormat="1" hidden="1" x14ac:dyDescent="0.25"/>
    <row r="247" customFormat="1" hidden="1" x14ac:dyDescent="0.25"/>
    <row r="248" customFormat="1" hidden="1" x14ac:dyDescent="0.25"/>
    <row r="249" customFormat="1" hidden="1" x14ac:dyDescent="0.25"/>
    <row r="250" customFormat="1" hidden="1" x14ac:dyDescent="0.25"/>
    <row r="251" customFormat="1" hidden="1" x14ac:dyDescent="0.25"/>
    <row r="252" customFormat="1" hidden="1" x14ac:dyDescent="0.25"/>
    <row r="253" customFormat="1" hidden="1" x14ac:dyDescent="0.25"/>
    <row r="254" customFormat="1" hidden="1" x14ac:dyDescent="0.25"/>
    <row r="255" customFormat="1" hidden="1" x14ac:dyDescent="0.25"/>
    <row r="256" customFormat="1" hidden="1" x14ac:dyDescent="0.25"/>
    <row r="257" customFormat="1" hidden="1" x14ac:dyDescent="0.25"/>
    <row r="258" customFormat="1" hidden="1" x14ac:dyDescent="0.25"/>
    <row r="259" customFormat="1" hidden="1" x14ac:dyDescent="0.25"/>
    <row r="260" customFormat="1" hidden="1" x14ac:dyDescent="0.25"/>
    <row r="261" customFormat="1" hidden="1" x14ac:dyDescent="0.25"/>
    <row r="262" customFormat="1" hidden="1" x14ac:dyDescent="0.25"/>
    <row r="263" customFormat="1" hidden="1" x14ac:dyDescent="0.25"/>
    <row r="264" customFormat="1" hidden="1" x14ac:dyDescent="0.25"/>
    <row r="265" customFormat="1" hidden="1" x14ac:dyDescent="0.25"/>
    <row r="266" customFormat="1" hidden="1" x14ac:dyDescent="0.25"/>
    <row r="267" customFormat="1" hidden="1" x14ac:dyDescent="0.25"/>
    <row r="268" customFormat="1" hidden="1" x14ac:dyDescent="0.25"/>
    <row r="269" customFormat="1" hidden="1" x14ac:dyDescent="0.25"/>
    <row r="270" customFormat="1" hidden="1" x14ac:dyDescent="0.25"/>
    <row r="271" customFormat="1" hidden="1" x14ac:dyDescent="0.25"/>
    <row r="272" customFormat="1" hidden="1" x14ac:dyDescent="0.25"/>
    <row r="273" customFormat="1" hidden="1" x14ac:dyDescent="0.25"/>
    <row r="274" customFormat="1" hidden="1" x14ac:dyDescent="0.25"/>
    <row r="275" customFormat="1" hidden="1" x14ac:dyDescent="0.25"/>
    <row r="276" customFormat="1" hidden="1" x14ac:dyDescent="0.25"/>
    <row r="277" customFormat="1" ht="15.75" hidden="1" customHeight="1" x14ac:dyDescent="0.25"/>
    <row r="278" customFormat="1" hidden="1" x14ac:dyDescent="0.25"/>
    <row r="279" customFormat="1" hidden="1" x14ac:dyDescent="0.25"/>
    <row r="280" customFormat="1" hidden="1" x14ac:dyDescent="0.25"/>
    <row r="281" customFormat="1" hidden="1" x14ac:dyDescent="0.25"/>
    <row r="282" customFormat="1" hidden="1" x14ac:dyDescent="0.25"/>
    <row r="283" customFormat="1" hidden="1" x14ac:dyDescent="0.25"/>
    <row r="284" customFormat="1" hidden="1" x14ac:dyDescent="0.25"/>
    <row r="285" customFormat="1" hidden="1" x14ac:dyDescent="0.25"/>
    <row r="286" customFormat="1" hidden="1" x14ac:dyDescent="0.25"/>
    <row r="287" customFormat="1" hidden="1" x14ac:dyDescent="0.25"/>
    <row r="288" customFormat="1" hidden="1" x14ac:dyDescent="0.25"/>
    <row r="289" customFormat="1" hidden="1" x14ac:dyDescent="0.25"/>
    <row r="290" customFormat="1" hidden="1" x14ac:dyDescent="0.25"/>
    <row r="291" customFormat="1" hidden="1" x14ac:dyDescent="0.25"/>
    <row r="292" customFormat="1" hidden="1" x14ac:dyDescent="0.25"/>
    <row r="293" customFormat="1" hidden="1" x14ac:dyDescent="0.25"/>
    <row r="294" customFormat="1" hidden="1" x14ac:dyDescent="0.25"/>
    <row r="295" customFormat="1" hidden="1" x14ac:dyDescent="0.25"/>
    <row r="296" customFormat="1" hidden="1" x14ac:dyDescent="0.25"/>
    <row r="297" customFormat="1" hidden="1" x14ac:dyDescent="0.25"/>
    <row r="298" customFormat="1" hidden="1" x14ac:dyDescent="0.25"/>
    <row r="299" customFormat="1" hidden="1" x14ac:dyDescent="0.25"/>
    <row r="300" customFormat="1" hidden="1" x14ac:dyDescent="0.25"/>
    <row r="301" customFormat="1" hidden="1" x14ac:dyDescent="0.25"/>
    <row r="302" customFormat="1" hidden="1" x14ac:dyDescent="0.25"/>
    <row r="303" customFormat="1" hidden="1" x14ac:dyDescent="0.25"/>
    <row r="304" customFormat="1" hidden="1" x14ac:dyDescent="0.25"/>
    <row r="305" customFormat="1" hidden="1" x14ac:dyDescent="0.25"/>
    <row r="306" customFormat="1" hidden="1" x14ac:dyDescent="0.25"/>
    <row r="307" customFormat="1" hidden="1" x14ac:dyDescent="0.25"/>
    <row r="308" customFormat="1" hidden="1" x14ac:dyDescent="0.25"/>
    <row r="309" customFormat="1" hidden="1" x14ac:dyDescent="0.25"/>
    <row r="310" customFormat="1" hidden="1" x14ac:dyDescent="0.25"/>
    <row r="311" customFormat="1" hidden="1" x14ac:dyDescent="0.25"/>
    <row r="312" customFormat="1" hidden="1" x14ac:dyDescent="0.25"/>
    <row r="313" customFormat="1" hidden="1" x14ac:dyDescent="0.25"/>
    <row r="314" customFormat="1" hidden="1" x14ac:dyDescent="0.25"/>
    <row r="315" customFormat="1" hidden="1" x14ac:dyDescent="0.25"/>
    <row r="316" customFormat="1" hidden="1" x14ac:dyDescent="0.25"/>
    <row r="317" customFormat="1" hidden="1" x14ac:dyDescent="0.25"/>
    <row r="318" customFormat="1" hidden="1" x14ac:dyDescent="0.25"/>
    <row r="319" customFormat="1" hidden="1" x14ac:dyDescent="0.25"/>
    <row r="320" customFormat="1" hidden="1" x14ac:dyDescent="0.25"/>
    <row r="321" customFormat="1" hidden="1" x14ac:dyDescent="0.25"/>
    <row r="322" customFormat="1" hidden="1" x14ac:dyDescent="0.25"/>
    <row r="323" customFormat="1" hidden="1" x14ac:dyDescent="0.25"/>
    <row r="324" customFormat="1" hidden="1" x14ac:dyDescent="0.25"/>
    <row r="325" customFormat="1" hidden="1" x14ac:dyDescent="0.25"/>
    <row r="326" customFormat="1" hidden="1" x14ac:dyDescent="0.25"/>
    <row r="327" customFormat="1" hidden="1" x14ac:dyDescent="0.25"/>
    <row r="328" customFormat="1" hidden="1" x14ac:dyDescent="0.25"/>
    <row r="329" customFormat="1" hidden="1" x14ac:dyDescent="0.25"/>
    <row r="330" customFormat="1" hidden="1" x14ac:dyDescent="0.25"/>
    <row r="331" customFormat="1" hidden="1" x14ac:dyDescent="0.25"/>
    <row r="332" customFormat="1" hidden="1" x14ac:dyDescent="0.25"/>
    <row r="333" customFormat="1" hidden="1" x14ac:dyDescent="0.25"/>
    <row r="334" customFormat="1" hidden="1" x14ac:dyDescent="0.25"/>
    <row r="335" customFormat="1" hidden="1" x14ac:dyDescent="0.25"/>
    <row r="336" customFormat="1" hidden="1" x14ac:dyDescent="0.25"/>
    <row r="337" customFormat="1" hidden="1" x14ac:dyDescent="0.25"/>
    <row r="338" customFormat="1" hidden="1" x14ac:dyDescent="0.25"/>
    <row r="339" customFormat="1" hidden="1" x14ac:dyDescent="0.25"/>
    <row r="340" customFormat="1" hidden="1" x14ac:dyDescent="0.25"/>
    <row r="341" customFormat="1" hidden="1" x14ac:dyDescent="0.25"/>
    <row r="342" customFormat="1" hidden="1" x14ac:dyDescent="0.25"/>
    <row r="343" customFormat="1" hidden="1" x14ac:dyDescent="0.25"/>
    <row r="344" customFormat="1" hidden="1" x14ac:dyDescent="0.25"/>
    <row r="345" customFormat="1" hidden="1" x14ac:dyDescent="0.25"/>
    <row r="346" customFormat="1" hidden="1" x14ac:dyDescent="0.25"/>
    <row r="347" customFormat="1" hidden="1" x14ac:dyDescent="0.25"/>
    <row r="348" customFormat="1" hidden="1" x14ac:dyDescent="0.25"/>
    <row r="349" customFormat="1" hidden="1" x14ac:dyDescent="0.25"/>
    <row r="350" customFormat="1" hidden="1" x14ac:dyDescent="0.25"/>
    <row r="351" customFormat="1" hidden="1" x14ac:dyDescent="0.25"/>
    <row r="352" customFormat="1" hidden="1" x14ac:dyDescent="0.25"/>
    <row r="353" customFormat="1" hidden="1" x14ac:dyDescent="0.25"/>
    <row r="354" customFormat="1" hidden="1" x14ac:dyDescent="0.25"/>
    <row r="355" customFormat="1" hidden="1" x14ac:dyDescent="0.25"/>
    <row r="356" customFormat="1" hidden="1" x14ac:dyDescent="0.25"/>
    <row r="357" customFormat="1" hidden="1" x14ac:dyDescent="0.25"/>
    <row r="358" customFormat="1" hidden="1" x14ac:dyDescent="0.25"/>
    <row r="359" customFormat="1" hidden="1" x14ac:dyDescent="0.25"/>
    <row r="360" customFormat="1" hidden="1" x14ac:dyDescent="0.25"/>
    <row r="361" customFormat="1" hidden="1" x14ac:dyDescent="0.25"/>
    <row r="362" customFormat="1" hidden="1" x14ac:dyDescent="0.25"/>
    <row r="363" customFormat="1" hidden="1" x14ac:dyDescent="0.25"/>
    <row r="364" customFormat="1" hidden="1" x14ac:dyDescent="0.25"/>
    <row r="365" customFormat="1" hidden="1" x14ac:dyDescent="0.25"/>
    <row r="366" customFormat="1" hidden="1" x14ac:dyDescent="0.25"/>
    <row r="367" customFormat="1" hidden="1" x14ac:dyDescent="0.25"/>
    <row r="368" customFormat="1" hidden="1" x14ac:dyDescent="0.25"/>
    <row r="369" customFormat="1" hidden="1" x14ac:dyDescent="0.25"/>
    <row r="370" customFormat="1" hidden="1" x14ac:dyDescent="0.25"/>
    <row r="371" customFormat="1" hidden="1" x14ac:dyDescent="0.25"/>
    <row r="372" customFormat="1" hidden="1" x14ac:dyDescent="0.25"/>
    <row r="373" customFormat="1" hidden="1" x14ac:dyDescent="0.25"/>
    <row r="374" customFormat="1" hidden="1" x14ac:dyDescent="0.25"/>
    <row r="375" customFormat="1" hidden="1" x14ac:dyDescent="0.25"/>
    <row r="376" customFormat="1" hidden="1" x14ac:dyDescent="0.25"/>
    <row r="377" customFormat="1" hidden="1" x14ac:dyDescent="0.25"/>
    <row r="378" customFormat="1" hidden="1" x14ac:dyDescent="0.25"/>
    <row r="379" customFormat="1" hidden="1" x14ac:dyDescent="0.25"/>
    <row r="380" customFormat="1" hidden="1" x14ac:dyDescent="0.25"/>
    <row r="381" customFormat="1" hidden="1" x14ac:dyDescent="0.25"/>
    <row r="382" customFormat="1" hidden="1" x14ac:dyDescent="0.25"/>
    <row r="383" customFormat="1" hidden="1" x14ac:dyDescent="0.25"/>
    <row r="384" customFormat="1" hidden="1" x14ac:dyDescent="0.25"/>
    <row r="385" customFormat="1" hidden="1" x14ac:dyDescent="0.25"/>
    <row r="386" customFormat="1" hidden="1" x14ac:dyDescent="0.25"/>
    <row r="387" customFormat="1" hidden="1" x14ac:dyDescent="0.25"/>
    <row r="388" customFormat="1" hidden="1" x14ac:dyDescent="0.25"/>
    <row r="389" customFormat="1" hidden="1" x14ac:dyDescent="0.25"/>
    <row r="390" customFormat="1" hidden="1" x14ac:dyDescent="0.25"/>
    <row r="391" customFormat="1" hidden="1" x14ac:dyDescent="0.25"/>
    <row r="392" customFormat="1" hidden="1" x14ac:dyDescent="0.25"/>
    <row r="393" customFormat="1" hidden="1" x14ac:dyDescent="0.25"/>
    <row r="394" customFormat="1" hidden="1" x14ac:dyDescent="0.25"/>
    <row r="395" customFormat="1" hidden="1" x14ac:dyDescent="0.25"/>
    <row r="396" customFormat="1" hidden="1" x14ac:dyDescent="0.25"/>
    <row r="397" customFormat="1" hidden="1" x14ac:dyDescent="0.25"/>
    <row r="398" customFormat="1" hidden="1" x14ac:dyDescent="0.25"/>
    <row r="399" customFormat="1" hidden="1" x14ac:dyDescent="0.25"/>
    <row r="400" customFormat="1" hidden="1" x14ac:dyDescent="0.25"/>
    <row r="401" customFormat="1" hidden="1" x14ac:dyDescent="0.25"/>
    <row r="402" customFormat="1" hidden="1" x14ac:dyDescent="0.25"/>
    <row r="403" customFormat="1" hidden="1" x14ac:dyDescent="0.25"/>
    <row r="404" customFormat="1" hidden="1" x14ac:dyDescent="0.25"/>
    <row r="405" customFormat="1" hidden="1" x14ac:dyDescent="0.25"/>
    <row r="406" customFormat="1" hidden="1" x14ac:dyDescent="0.25"/>
    <row r="407" customFormat="1" hidden="1" x14ac:dyDescent="0.25"/>
    <row r="408" customFormat="1" hidden="1" x14ac:dyDescent="0.25"/>
    <row r="409" customFormat="1" hidden="1" x14ac:dyDescent="0.25"/>
    <row r="410" customFormat="1" hidden="1" x14ac:dyDescent="0.25"/>
    <row r="411" customFormat="1" hidden="1" x14ac:dyDescent="0.25"/>
    <row r="412" customFormat="1" hidden="1" x14ac:dyDescent="0.25"/>
    <row r="413" customFormat="1" hidden="1" x14ac:dyDescent="0.25"/>
    <row r="414" customFormat="1" hidden="1" x14ac:dyDescent="0.25"/>
    <row r="415" customFormat="1" hidden="1" x14ac:dyDescent="0.25"/>
    <row r="416" customFormat="1" hidden="1" x14ac:dyDescent="0.25"/>
    <row r="417" customFormat="1" hidden="1" x14ac:dyDescent="0.25"/>
    <row r="418" customFormat="1" hidden="1" x14ac:dyDescent="0.25"/>
    <row r="419" customFormat="1" hidden="1" x14ac:dyDescent="0.25"/>
    <row r="420" customFormat="1" hidden="1" x14ac:dyDescent="0.25"/>
    <row r="421" customFormat="1" hidden="1" x14ac:dyDescent="0.25"/>
    <row r="422" customFormat="1" hidden="1" x14ac:dyDescent="0.25"/>
    <row r="423" customFormat="1" hidden="1" x14ac:dyDescent="0.25"/>
    <row r="424" customFormat="1" hidden="1" x14ac:dyDescent="0.25"/>
    <row r="425" customFormat="1" hidden="1" x14ac:dyDescent="0.25"/>
    <row r="426" customFormat="1" hidden="1" x14ac:dyDescent="0.25"/>
    <row r="427" customFormat="1" hidden="1" x14ac:dyDescent="0.25"/>
    <row r="428" customFormat="1" hidden="1" x14ac:dyDescent="0.25"/>
    <row r="429" customFormat="1" hidden="1" x14ac:dyDescent="0.25"/>
    <row r="430" customFormat="1" hidden="1" x14ac:dyDescent="0.25"/>
    <row r="431" customFormat="1" hidden="1" x14ac:dyDescent="0.25"/>
    <row r="432" customFormat="1" hidden="1" x14ac:dyDescent="0.25"/>
    <row r="433" customFormat="1" hidden="1" x14ac:dyDescent="0.25"/>
    <row r="434" customFormat="1" hidden="1" x14ac:dyDescent="0.25"/>
    <row r="435" customFormat="1" hidden="1" x14ac:dyDescent="0.25"/>
    <row r="436" customFormat="1" hidden="1" x14ac:dyDescent="0.25"/>
    <row r="437" customFormat="1" hidden="1" x14ac:dyDescent="0.25"/>
    <row r="438" customFormat="1" hidden="1" x14ac:dyDescent="0.25"/>
    <row r="439" customFormat="1" hidden="1" x14ac:dyDescent="0.25"/>
    <row r="440" customFormat="1" hidden="1" x14ac:dyDescent="0.25"/>
    <row r="441" customFormat="1" hidden="1" x14ac:dyDescent="0.25"/>
    <row r="442" customFormat="1" hidden="1" x14ac:dyDescent="0.25"/>
    <row r="443" customFormat="1" hidden="1" x14ac:dyDescent="0.25"/>
    <row r="444" customFormat="1" hidden="1" x14ac:dyDescent="0.25"/>
    <row r="445" customFormat="1" hidden="1" x14ac:dyDescent="0.25"/>
    <row r="446" customFormat="1" hidden="1" x14ac:dyDescent="0.25"/>
    <row r="447" customFormat="1" hidden="1" x14ac:dyDescent="0.25"/>
    <row r="448" customFormat="1" hidden="1" x14ac:dyDescent="0.25"/>
    <row r="449" customFormat="1" hidden="1" x14ac:dyDescent="0.25"/>
    <row r="450" customFormat="1" hidden="1" x14ac:dyDescent="0.25"/>
    <row r="451" customFormat="1" hidden="1" x14ac:dyDescent="0.25"/>
    <row r="452" customFormat="1" hidden="1" x14ac:dyDescent="0.25"/>
    <row r="453" customFormat="1" hidden="1" x14ac:dyDescent="0.25"/>
    <row r="454" customFormat="1" hidden="1" x14ac:dyDescent="0.25"/>
    <row r="455" customFormat="1" hidden="1" x14ac:dyDescent="0.25"/>
    <row r="456" customFormat="1" hidden="1" x14ac:dyDescent="0.25"/>
    <row r="457" customFormat="1" hidden="1" x14ac:dyDescent="0.25"/>
    <row r="458" customFormat="1" hidden="1" x14ac:dyDescent="0.25"/>
    <row r="459" customFormat="1" hidden="1" x14ac:dyDescent="0.25"/>
    <row r="460" customFormat="1" hidden="1" x14ac:dyDescent="0.25"/>
    <row r="461" customFormat="1" hidden="1" x14ac:dyDescent="0.25"/>
    <row r="462" customFormat="1" hidden="1" x14ac:dyDescent="0.25"/>
    <row r="463" customFormat="1" hidden="1" x14ac:dyDescent="0.25"/>
    <row r="464" customFormat="1" ht="15" hidden="1" customHeight="1" x14ac:dyDescent="0.25"/>
    <row r="465" customFormat="1" hidden="1" x14ac:dyDescent="0.25"/>
    <row r="466" customFormat="1" hidden="1" x14ac:dyDescent="0.25"/>
    <row r="467" customFormat="1" hidden="1" x14ac:dyDescent="0.25"/>
    <row r="468" customFormat="1" hidden="1" x14ac:dyDescent="0.25"/>
    <row r="469" customFormat="1" hidden="1" x14ac:dyDescent="0.25"/>
    <row r="470" customFormat="1" hidden="1" x14ac:dyDescent="0.25"/>
    <row r="471" customFormat="1" hidden="1" x14ac:dyDescent="0.25"/>
    <row r="472" customFormat="1" hidden="1" x14ac:dyDescent="0.25"/>
    <row r="473" customFormat="1" hidden="1" x14ac:dyDescent="0.25"/>
    <row r="474" customFormat="1" hidden="1" x14ac:dyDescent="0.25"/>
    <row r="475" customFormat="1" hidden="1" x14ac:dyDescent="0.25"/>
    <row r="476" customFormat="1" hidden="1" x14ac:dyDescent="0.25"/>
    <row r="477" customFormat="1" hidden="1" x14ac:dyDescent="0.25"/>
    <row r="478" customFormat="1" hidden="1" x14ac:dyDescent="0.25"/>
    <row r="479" customFormat="1" ht="60.75" hidden="1" customHeight="1" x14ac:dyDescent="0.25"/>
    <row r="480" customFormat="1" hidden="1" x14ac:dyDescent="0.25"/>
    <row r="481" customFormat="1" hidden="1" x14ac:dyDescent="0.25"/>
    <row r="482" customFormat="1" hidden="1" x14ac:dyDescent="0.25"/>
    <row r="483" customFormat="1" hidden="1" x14ac:dyDescent="0.25"/>
    <row r="484" customFormat="1" hidden="1" x14ac:dyDescent="0.25"/>
    <row r="485" customFormat="1" hidden="1" x14ac:dyDescent="0.25"/>
    <row r="486" customFormat="1" hidden="1" x14ac:dyDescent="0.25"/>
    <row r="487" customFormat="1" hidden="1" x14ac:dyDescent="0.25"/>
    <row r="488" customFormat="1" hidden="1" x14ac:dyDescent="0.25"/>
    <row r="489" customFormat="1" hidden="1" x14ac:dyDescent="0.25"/>
    <row r="490" customFormat="1" hidden="1" x14ac:dyDescent="0.25"/>
    <row r="491" customFormat="1" hidden="1" x14ac:dyDescent="0.25"/>
    <row r="492" customFormat="1" hidden="1" x14ac:dyDescent="0.25"/>
    <row r="493" customFormat="1" hidden="1" x14ac:dyDescent="0.25"/>
    <row r="494" customFormat="1" hidden="1" x14ac:dyDescent="0.25"/>
    <row r="495" customFormat="1" hidden="1" x14ac:dyDescent="0.25"/>
    <row r="496" customFormat="1" hidden="1" x14ac:dyDescent="0.25"/>
    <row r="497" customFormat="1" hidden="1" x14ac:dyDescent="0.25"/>
    <row r="498" customFormat="1" hidden="1" x14ac:dyDescent="0.25"/>
    <row r="499" customFormat="1" hidden="1" x14ac:dyDescent="0.25"/>
    <row r="500" customFormat="1" hidden="1" x14ac:dyDescent="0.25"/>
    <row r="501" customFormat="1" hidden="1" x14ac:dyDescent="0.25"/>
  </sheetData>
  <mergeCells count="44">
    <mergeCell ref="O12:Q12"/>
    <mergeCell ref="R12:T12"/>
    <mergeCell ref="V6:BC6"/>
    <mergeCell ref="AZ8:BC8"/>
    <mergeCell ref="AY13:BC13"/>
    <mergeCell ref="AH12:AJ12"/>
    <mergeCell ref="AK12:AM12"/>
    <mergeCell ref="AZ12:BB12"/>
    <mergeCell ref="AH13:AJ13"/>
    <mergeCell ref="AK13:AM13"/>
    <mergeCell ref="AZ11:BB11"/>
    <mergeCell ref="AH8:AJ8"/>
    <mergeCell ref="AK8:AM8"/>
    <mergeCell ref="R10:T10"/>
    <mergeCell ref="R11:T11"/>
    <mergeCell ref="O13:Q13"/>
    <mergeCell ref="AH22:AJ22"/>
    <mergeCell ref="AH23:AJ23"/>
    <mergeCell ref="AK23:AM23"/>
    <mergeCell ref="AZ23:BB23"/>
    <mergeCell ref="AZ22:BC22"/>
    <mergeCell ref="AH20:AJ20"/>
    <mergeCell ref="AK20:AM20"/>
    <mergeCell ref="AZ20:BC20"/>
    <mergeCell ref="AH19:AJ19"/>
    <mergeCell ref="AK19:AM19"/>
    <mergeCell ref="AZ19:BB19"/>
    <mergeCell ref="AH16:AJ16"/>
    <mergeCell ref="AK16:AM16"/>
    <mergeCell ref="AZ16:BB16"/>
    <mergeCell ref="AH17:AJ17"/>
    <mergeCell ref="AK17:AM17"/>
    <mergeCell ref="AZ17:BC17"/>
    <mergeCell ref="AH1:AJ1"/>
    <mergeCell ref="AR1:AT1"/>
    <mergeCell ref="AU1:AW1"/>
    <mergeCell ref="AH2:AJ2"/>
    <mergeCell ref="AR2:AT2"/>
    <mergeCell ref="AU2:AW2"/>
    <mergeCell ref="R13:T13"/>
    <mergeCell ref="AX2:AY2"/>
    <mergeCell ref="AH7:AJ7"/>
    <mergeCell ref="AK7:AM7"/>
    <mergeCell ref="AZ7:BB7"/>
  </mergeCells>
  <printOptions horizontalCentered="1"/>
  <pageMargins left="0.19685039370078741" right="0.19685039370078741" top="0.70866141732283472" bottom="0.62992125984251968" header="0.31496062992125984" footer="0.31496062992125984"/>
  <pageSetup paperSize="9" scale="77" fitToHeight="999" orientation="landscape" r:id="rId1"/>
  <headerFooter>
    <oddFooter>&amp;L&amp;F&amp;R&amp;P of &amp;N</oddFooter>
  </headerFooter>
  <rowBreaks count="13" manualBreakCount="13">
    <brk id="36" max="16383" man="1"/>
    <brk id="73" max="16383" man="1"/>
    <brk id="110" max="16383" man="1"/>
    <brk id="151" max="16383" man="1"/>
    <brk id="190" max="16383" man="1"/>
    <brk id="227" max="16383" man="1"/>
    <brk id="263" max="16383" man="1"/>
    <brk id="299" max="16383" man="1"/>
    <brk id="335" max="16383" man="1"/>
    <brk id="371" max="16383" man="1"/>
    <brk id="406" max="16383" man="1"/>
    <brk id="441" max="16383" man="1"/>
    <brk id="475" min="1" max="5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2060"/>
    <pageSetUpPr autoPageBreaks="0" fitToPage="1"/>
  </sheetPr>
  <dimension ref="A1:AW405"/>
  <sheetViews>
    <sheetView showGridLines="0" zoomScaleNormal="100" workbookViewId="0"/>
  </sheetViews>
  <sheetFormatPr defaultColWidth="0" defaultRowHeight="15" zeroHeight="1" outlineLevelRow="1" x14ac:dyDescent="0.25"/>
  <cols>
    <col min="1" max="1" width="3.7109375" style="2" customWidth="1"/>
    <col min="2" max="2" width="6.85546875" style="2" customWidth="1"/>
    <col min="3" max="3" width="64.7109375" style="2" bestFit="1" customWidth="1"/>
    <col min="4" max="4" width="16.85546875" style="2" bestFit="1" customWidth="1"/>
    <col min="5" max="5" width="21.140625" style="118" bestFit="1" customWidth="1"/>
    <col min="6" max="6" width="1.7109375" customWidth="1"/>
    <col min="7" max="7" width="9.140625" style="2" hidden="1" customWidth="1"/>
    <col min="8" max="49" width="0" style="2" hidden="1" customWidth="1"/>
    <col min="50" max="16384" width="8.85546875" style="2" hidden="1"/>
  </cols>
  <sheetData>
    <row r="1" spans="1:6" ht="20.25" x14ac:dyDescent="0.3">
      <c r="A1" s="52" t="str">
        <f>Summary!B1</f>
        <v>Benchmark Reserve Capacity Price</v>
      </c>
      <c r="B1" s="52"/>
      <c r="C1" s="52"/>
      <c r="D1" s="52"/>
      <c r="E1" s="52"/>
    </row>
    <row r="2" spans="1:6" ht="15.75" x14ac:dyDescent="0.25">
      <c r="A2" s="21" t="s">
        <v>40</v>
      </c>
      <c r="B2" s="21"/>
      <c r="C2" s="21"/>
      <c r="D2" s="21"/>
      <c r="E2" s="21"/>
    </row>
    <row r="3" spans="1:6" x14ac:dyDescent="0.25">
      <c r="A3" s="133"/>
      <c r="B3" s="133"/>
      <c r="C3" s="133"/>
      <c r="D3" s="133"/>
      <c r="E3" s="116"/>
    </row>
    <row r="4" spans="1:6" ht="15.75" x14ac:dyDescent="0.25">
      <c r="A4" s="21"/>
      <c r="B4" s="21"/>
      <c r="C4" s="21" t="s">
        <v>41</v>
      </c>
      <c r="D4" s="22" t="s">
        <v>42</v>
      </c>
      <c r="E4" s="46" t="s">
        <v>40</v>
      </c>
    </row>
    <row r="5" spans="1:6" x14ac:dyDescent="0.25">
      <c r="A5"/>
      <c r="B5"/>
      <c r="C5"/>
      <c r="D5"/>
      <c r="E5"/>
    </row>
    <row r="6" spans="1:6" x14ac:dyDescent="0.25">
      <c r="A6" s="133"/>
      <c r="B6" s="133"/>
      <c r="C6" s="133"/>
      <c r="D6" s="14"/>
      <c r="E6" s="117"/>
    </row>
    <row r="7" spans="1:6" ht="15.75" x14ac:dyDescent="0.25">
      <c r="A7" s="21"/>
      <c r="B7" s="21"/>
      <c r="C7" s="21" t="s">
        <v>43</v>
      </c>
      <c r="D7" s="21"/>
      <c r="E7" s="21"/>
    </row>
    <row r="8" spans="1:6" outlineLevel="1" x14ac:dyDescent="0.25">
      <c r="A8" s="133"/>
      <c r="B8" s="133"/>
      <c r="C8" s="133"/>
      <c r="D8" s="14"/>
      <c r="E8" s="117"/>
    </row>
    <row r="9" spans="1:6" outlineLevel="1" x14ac:dyDescent="0.25">
      <c r="A9" s="133"/>
      <c r="B9" s="133"/>
      <c r="C9" s="170" t="s">
        <v>24</v>
      </c>
      <c r="D9" s="24" t="s">
        <v>41</v>
      </c>
      <c r="E9" s="143" t="s">
        <v>44</v>
      </c>
    </row>
    <row r="10" spans="1:6" outlineLevel="1" x14ac:dyDescent="0.25">
      <c r="A10" s="133"/>
      <c r="B10" s="133"/>
      <c r="C10" s="170" t="s">
        <v>45</v>
      </c>
      <c r="D10" s="24" t="s">
        <v>30</v>
      </c>
      <c r="E10" s="143">
        <v>200</v>
      </c>
    </row>
    <row r="11" spans="1:6" outlineLevel="1" x14ac:dyDescent="0.25">
      <c r="A11" s="133"/>
      <c r="B11" s="133"/>
      <c r="C11" s="170" t="s">
        <v>46</v>
      </c>
      <c r="D11" s="24" t="s">
        <v>33</v>
      </c>
      <c r="E11" s="143">
        <v>15</v>
      </c>
      <c r="F11" s="50"/>
    </row>
    <row r="12" spans="1:6" outlineLevel="1" x14ac:dyDescent="0.25">
      <c r="A12" s="133"/>
      <c r="B12" s="133"/>
      <c r="C12" s="170" t="s">
        <v>47</v>
      </c>
      <c r="D12" s="24" t="s">
        <v>48</v>
      </c>
      <c r="E12" s="144">
        <v>45566</v>
      </c>
      <c r="F12" s="50"/>
    </row>
    <row r="13" spans="1:6" outlineLevel="1" x14ac:dyDescent="0.25">
      <c r="A13" s="133"/>
      <c r="B13" s="133"/>
      <c r="C13" s="170" t="s">
        <v>49</v>
      </c>
      <c r="D13" s="24" t="s">
        <v>50</v>
      </c>
      <c r="E13" s="145">
        <v>1</v>
      </c>
      <c r="F13" s="50"/>
    </row>
    <row r="14" spans="1:6" x14ac:dyDescent="0.25">
      <c r="A14" s="133"/>
      <c r="B14" s="133"/>
      <c r="C14"/>
      <c r="D14"/>
      <c r="E14" s="117"/>
    </row>
    <row r="15" spans="1:6" ht="15.75" x14ac:dyDescent="0.25">
      <c r="A15" s="21"/>
      <c r="B15" s="21"/>
      <c r="C15" s="21" t="s">
        <v>51</v>
      </c>
      <c r="D15" s="21"/>
      <c r="E15" s="21"/>
    </row>
    <row r="16" spans="1:6" outlineLevel="1" x14ac:dyDescent="0.25">
      <c r="A16"/>
      <c r="B16"/>
      <c r="C16" s="51"/>
      <c r="D16"/>
      <c r="E16" s="117"/>
    </row>
    <row r="17" spans="1:5" outlineLevel="1" x14ac:dyDescent="0.25">
      <c r="A17" s="133"/>
      <c r="B17" s="133"/>
      <c r="C17" s="170" t="s">
        <v>8</v>
      </c>
      <c r="D17" s="24" t="s">
        <v>34</v>
      </c>
      <c r="E17" s="146">
        <v>0.10100000000000001</v>
      </c>
    </row>
    <row r="18" spans="1:5" x14ac:dyDescent="0.25">
      <c r="A18" s="133"/>
      <c r="B18" s="133"/>
      <c r="C18"/>
      <c r="D18"/>
      <c r="E18" s="117"/>
    </row>
    <row r="19" spans="1:5" customFormat="1" ht="15.75" x14ac:dyDescent="0.25">
      <c r="A19" s="21"/>
      <c r="B19" s="21"/>
      <c r="C19" s="21" t="s">
        <v>52</v>
      </c>
      <c r="D19" s="21"/>
      <c r="E19" s="21"/>
    </row>
    <row r="20" spans="1:5" customFormat="1" outlineLevel="1" x14ac:dyDescent="0.25">
      <c r="C20" s="51"/>
      <c r="D20" s="133"/>
      <c r="E20" s="147"/>
    </row>
    <row r="21" spans="1:5" customFormat="1" outlineLevel="1" x14ac:dyDescent="0.25">
      <c r="A21" s="105"/>
      <c r="B21" s="105"/>
      <c r="C21" s="105" t="s">
        <v>182</v>
      </c>
      <c r="D21" s="105"/>
      <c r="E21" s="119"/>
    </row>
    <row r="22" spans="1:5" customFormat="1" outlineLevel="1" x14ac:dyDescent="0.25">
      <c r="C22" s="170" t="s">
        <v>53</v>
      </c>
      <c r="D22" s="24" t="s">
        <v>54</v>
      </c>
      <c r="E22" s="148">
        <v>177600000</v>
      </c>
    </row>
    <row r="23" spans="1:5" customFormat="1" outlineLevel="1" x14ac:dyDescent="0.25">
      <c r="C23" s="170" t="s">
        <v>55</v>
      </c>
      <c r="D23" s="24" t="s">
        <v>56</v>
      </c>
      <c r="E23" s="148">
        <v>0</v>
      </c>
    </row>
    <row r="24" spans="1:5" customFormat="1" outlineLevel="1" x14ac:dyDescent="0.25">
      <c r="C24" s="170" t="s">
        <v>57</v>
      </c>
      <c r="D24" s="24" t="s">
        <v>41</v>
      </c>
      <c r="E24" s="120">
        <f>IF($E23=0,0,INDEX('Escalation factors'!$C$6:$C$11,MATCH($E23,'Escalation factors'!$B$6:$B$11,0)))</f>
        <v>0</v>
      </c>
    </row>
    <row r="25" spans="1:5" customFormat="1" outlineLevel="1" x14ac:dyDescent="0.25">
      <c r="C25" s="51"/>
      <c r="D25" s="133"/>
      <c r="E25" s="149"/>
    </row>
    <row r="26" spans="1:5" customFormat="1" outlineLevel="1" x14ac:dyDescent="0.25">
      <c r="C26" s="170" t="s">
        <v>58</v>
      </c>
      <c r="D26" s="24" t="s">
        <v>54</v>
      </c>
      <c r="E26" s="148">
        <v>27800000</v>
      </c>
    </row>
    <row r="27" spans="1:5" customFormat="1" outlineLevel="1" x14ac:dyDescent="0.25">
      <c r="C27" s="170" t="s">
        <v>55</v>
      </c>
      <c r="D27" s="24" t="s">
        <v>56</v>
      </c>
      <c r="E27" s="148">
        <v>0</v>
      </c>
    </row>
    <row r="28" spans="1:5" customFormat="1" outlineLevel="1" x14ac:dyDescent="0.25">
      <c r="C28" s="170" t="s">
        <v>57</v>
      </c>
      <c r="D28" s="24" t="s">
        <v>41</v>
      </c>
      <c r="E28" s="120">
        <f>IF($E27=0,0,INDEX('Escalation factors'!$C$6:$C$11,MATCH($E27,'Escalation factors'!$B$6:$B$11,0)))</f>
        <v>0</v>
      </c>
    </row>
    <row r="29" spans="1:5" customFormat="1" outlineLevel="1" x14ac:dyDescent="0.25">
      <c r="C29" s="51"/>
      <c r="D29" s="133"/>
      <c r="E29" s="149"/>
    </row>
    <row r="30" spans="1:5" customFormat="1" outlineLevel="1" x14ac:dyDescent="0.25">
      <c r="C30" s="171" t="s">
        <v>183</v>
      </c>
      <c r="D30" s="24" t="s">
        <v>54</v>
      </c>
      <c r="E30" s="148">
        <v>28479120</v>
      </c>
    </row>
    <row r="31" spans="1:5" customFormat="1" outlineLevel="1" x14ac:dyDescent="0.25">
      <c r="C31" s="170" t="s">
        <v>55</v>
      </c>
      <c r="D31" s="24" t="s">
        <v>56</v>
      </c>
      <c r="E31" s="148">
        <v>2</v>
      </c>
    </row>
    <row r="32" spans="1:5" customFormat="1" outlineLevel="1" x14ac:dyDescent="0.25">
      <c r="C32" s="170" t="s">
        <v>57</v>
      </c>
      <c r="D32" s="24" t="s">
        <v>41</v>
      </c>
      <c r="E32" s="120" t="str">
        <f>IF($E31=0,0,INDEX('Escalation factors'!$C$6:$C$11,MATCH($E31,'Escalation factors'!$B$6:$B$11,0)))</f>
        <v>CPI % Change</v>
      </c>
    </row>
    <row r="33" spans="1:5" customFormat="1" outlineLevel="1" x14ac:dyDescent="0.25">
      <c r="C33" s="51"/>
      <c r="D33" s="133"/>
      <c r="E33" s="149"/>
    </row>
    <row r="34" spans="1:5" customFormat="1" outlineLevel="1" x14ac:dyDescent="0.25">
      <c r="A34" s="105"/>
      <c r="B34" s="105"/>
      <c r="C34" s="105" t="s">
        <v>185</v>
      </c>
      <c r="D34" s="105"/>
      <c r="E34" s="119"/>
    </row>
    <row r="35" spans="1:5" customFormat="1" outlineLevel="1" x14ac:dyDescent="0.25">
      <c r="C35" s="170" t="s">
        <v>61</v>
      </c>
      <c r="D35" s="24" t="s">
        <v>54</v>
      </c>
      <c r="E35" s="148">
        <v>70350894</v>
      </c>
    </row>
    <row r="36" spans="1:5" customFormat="1" outlineLevel="1" x14ac:dyDescent="0.25">
      <c r="C36" s="170" t="s">
        <v>62</v>
      </c>
      <c r="D36" s="24" t="s">
        <v>54</v>
      </c>
      <c r="E36" s="146">
        <v>1</v>
      </c>
    </row>
    <row r="37" spans="1:5" customFormat="1" outlineLevel="1" x14ac:dyDescent="0.25">
      <c r="C37" s="170" t="s">
        <v>55</v>
      </c>
      <c r="D37" s="24" t="s">
        <v>56</v>
      </c>
      <c r="E37" s="148">
        <v>1</v>
      </c>
    </row>
    <row r="38" spans="1:5" customFormat="1" outlineLevel="1" x14ac:dyDescent="0.25">
      <c r="C38" s="170" t="s">
        <v>57</v>
      </c>
      <c r="D38" s="24" t="s">
        <v>41</v>
      </c>
      <c r="E38" s="120" t="str">
        <f>IF($E37=0,0,INDEX('Escalation factors'!$C$6:$C$11,MATCH($E37,'Escalation factors'!$B$6:$B$11,0)))</f>
        <v>WA WPI - Labour</v>
      </c>
    </row>
    <row r="39" spans="1:5" customFormat="1" outlineLevel="1" x14ac:dyDescent="0.25">
      <c r="C39" s="51"/>
      <c r="D39" s="133"/>
      <c r="E39" s="149"/>
    </row>
    <row r="40" spans="1:5" customFormat="1" outlineLevel="1" x14ac:dyDescent="0.25">
      <c r="A40" s="105"/>
      <c r="B40" s="105"/>
      <c r="C40" s="105" t="s">
        <v>184</v>
      </c>
      <c r="D40" s="105"/>
      <c r="E40" s="119"/>
    </row>
    <row r="41" spans="1:5" customFormat="1" outlineLevel="1" x14ac:dyDescent="0.25">
      <c r="C41" s="170" t="s">
        <v>61</v>
      </c>
      <c r="D41" s="24" t="s">
        <v>54</v>
      </c>
      <c r="E41" s="148">
        <v>9181250</v>
      </c>
    </row>
    <row r="42" spans="1:5" customFormat="1" outlineLevel="1" x14ac:dyDescent="0.25">
      <c r="C42" s="170" t="s">
        <v>62</v>
      </c>
      <c r="D42" s="24" t="s">
        <v>54</v>
      </c>
      <c r="E42" s="146">
        <v>1</v>
      </c>
    </row>
    <row r="43" spans="1:5" customFormat="1" outlineLevel="1" x14ac:dyDescent="0.25">
      <c r="C43" s="170" t="s">
        <v>55</v>
      </c>
      <c r="D43" s="24" t="s">
        <v>56</v>
      </c>
      <c r="E43" s="148">
        <v>2</v>
      </c>
    </row>
    <row r="44" spans="1:5" customFormat="1" outlineLevel="1" x14ac:dyDescent="0.25">
      <c r="C44" s="170" t="s">
        <v>57</v>
      </c>
      <c r="D44" s="24" t="s">
        <v>41</v>
      </c>
      <c r="E44" s="120" t="str">
        <f>IF($E43=0,0,INDEX('Escalation factors'!$C$6:$C$11,MATCH($E43,'Escalation factors'!$B$6:$B$11,0)))</f>
        <v>CPI % Change</v>
      </c>
    </row>
    <row r="45" spans="1:5" customFormat="1" outlineLevel="1" x14ac:dyDescent="0.25">
      <c r="C45" s="51"/>
      <c r="D45" s="133"/>
      <c r="E45" s="147"/>
    </row>
    <row r="46" spans="1:5" customFormat="1" outlineLevel="1" x14ac:dyDescent="0.25">
      <c r="A46" s="105"/>
      <c r="B46" s="105"/>
      <c r="C46" s="105" t="s">
        <v>60</v>
      </c>
      <c r="D46" s="105"/>
      <c r="E46" s="119"/>
    </row>
    <row r="47" spans="1:5" customFormat="1" outlineLevel="1" x14ac:dyDescent="0.25">
      <c r="C47" s="170" t="s">
        <v>61</v>
      </c>
      <c r="D47" s="24" t="s">
        <v>54</v>
      </c>
      <c r="E47" s="148">
        <v>31010825</v>
      </c>
    </row>
    <row r="48" spans="1:5" customFormat="1" outlineLevel="1" x14ac:dyDescent="0.25">
      <c r="C48" s="170" t="s">
        <v>62</v>
      </c>
      <c r="D48" s="24" t="s">
        <v>54</v>
      </c>
      <c r="E48" s="146">
        <v>1</v>
      </c>
    </row>
    <row r="49" spans="1:5" customFormat="1" outlineLevel="1" x14ac:dyDescent="0.25">
      <c r="C49" s="170" t="s">
        <v>55</v>
      </c>
      <c r="D49" s="24" t="s">
        <v>56</v>
      </c>
      <c r="E49" s="148">
        <v>3</v>
      </c>
    </row>
    <row r="50" spans="1:5" customFormat="1" outlineLevel="1" x14ac:dyDescent="0.25">
      <c r="C50" s="170" t="s">
        <v>57</v>
      </c>
      <c r="D50" s="24" t="s">
        <v>41</v>
      </c>
      <c r="E50" s="120" t="str">
        <f>IF($E49=0,0,INDEX('Escalation factors'!$C$6:$C$11,MATCH($E49,'Escalation factors'!$B$6:$B$11,0)))</f>
        <v>Custom Western Power</v>
      </c>
    </row>
    <row r="51" spans="1:5" customFormat="1" outlineLevel="1" x14ac:dyDescent="0.25">
      <c r="C51" s="51"/>
      <c r="D51" s="133"/>
      <c r="E51" s="147"/>
    </row>
    <row r="52" spans="1:5" customFormat="1" outlineLevel="1" x14ac:dyDescent="0.25">
      <c r="A52" s="105"/>
      <c r="B52" s="105"/>
      <c r="C52" s="105" t="s">
        <v>186</v>
      </c>
      <c r="D52" s="105"/>
      <c r="E52" s="119"/>
    </row>
    <row r="53" spans="1:5" customFormat="1" outlineLevel="1" x14ac:dyDescent="0.25">
      <c r="C53" s="170" t="s">
        <v>61</v>
      </c>
      <c r="D53" s="24" t="s">
        <v>54</v>
      </c>
      <c r="E53" s="148">
        <v>27461389</v>
      </c>
    </row>
    <row r="54" spans="1:5" customFormat="1" outlineLevel="1" x14ac:dyDescent="0.25">
      <c r="C54" s="170" t="s">
        <v>62</v>
      </c>
      <c r="D54" s="24" t="s">
        <v>54</v>
      </c>
      <c r="E54" s="146">
        <v>1</v>
      </c>
    </row>
    <row r="55" spans="1:5" customFormat="1" outlineLevel="1" x14ac:dyDescent="0.25">
      <c r="C55" s="170" t="s">
        <v>55</v>
      </c>
      <c r="D55" s="24" t="s">
        <v>56</v>
      </c>
      <c r="E55" s="148">
        <v>1</v>
      </c>
    </row>
    <row r="56" spans="1:5" customFormat="1" outlineLevel="1" x14ac:dyDescent="0.25">
      <c r="C56" s="170" t="s">
        <v>57</v>
      </c>
      <c r="D56" s="24" t="s">
        <v>41</v>
      </c>
      <c r="E56" s="120" t="str">
        <f>IF($E55=0,0,INDEX('Escalation factors'!$C$6:$C$11,MATCH($E55,'Escalation factors'!$B$6:$B$11,0)))</f>
        <v>WA WPI - Labour</v>
      </c>
    </row>
    <row r="57" spans="1:5" customFormat="1" outlineLevel="1" x14ac:dyDescent="0.25">
      <c r="C57" s="51"/>
      <c r="D57" s="133"/>
      <c r="E57" s="147"/>
    </row>
    <row r="58" spans="1:5" customFormat="1" outlineLevel="1" x14ac:dyDescent="0.25">
      <c r="C58" s="51"/>
      <c r="D58" s="133"/>
      <c r="E58" s="147"/>
    </row>
    <row r="59" spans="1:5" customFormat="1" outlineLevel="1" x14ac:dyDescent="0.25">
      <c r="A59" s="105"/>
      <c r="B59" s="105"/>
      <c r="C59" s="105" t="s">
        <v>63</v>
      </c>
      <c r="D59" s="105"/>
      <c r="E59" s="119"/>
    </row>
    <row r="60" spans="1:5" customFormat="1" outlineLevel="1" x14ac:dyDescent="0.25">
      <c r="C60" s="170" t="s">
        <v>64</v>
      </c>
      <c r="D60" s="24" t="s">
        <v>65</v>
      </c>
      <c r="E60" s="148">
        <v>1</v>
      </c>
    </row>
    <row r="61" spans="1:5" customFormat="1" outlineLevel="1" x14ac:dyDescent="0.25">
      <c r="C61" s="170" t="s">
        <v>66</v>
      </c>
      <c r="D61" s="24" t="s">
        <v>34</v>
      </c>
      <c r="E61" s="150">
        <v>0.15</v>
      </c>
    </row>
    <row r="62" spans="1:5" x14ac:dyDescent="0.25">
      <c r="A62" s="133"/>
      <c r="B62" s="133"/>
      <c r="C62"/>
      <c r="D62" s="14"/>
      <c r="E62" s="117"/>
    </row>
    <row r="63" spans="1:5" customFormat="1" x14ac:dyDescent="0.25">
      <c r="D63" s="14"/>
      <c r="E63" s="117"/>
    </row>
    <row r="64" spans="1:5" customFormat="1" ht="15.75" x14ac:dyDescent="0.25">
      <c r="A64" s="21"/>
      <c r="B64" s="21"/>
      <c r="C64" s="21" t="s">
        <v>11</v>
      </c>
      <c r="D64" s="21"/>
      <c r="E64" s="21"/>
    </row>
    <row r="65" spans="1:5" customFormat="1" outlineLevel="1" x14ac:dyDescent="0.25">
      <c r="C65" s="51"/>
      <c r="D65" s="133"/>
      <c r="E65" s="147"/>
    </row>
    <row r="66" spans="1:5" customFormat="1" outlineLevel="1" x14ac:dyDescent="0.25">
      <c r="A66" s="105"/>
      <c r="B66" s="105"/>
      <c r="C66" s="105" t="s">
        <v>67</v>
      </c>
      <c r="D66" s="105"/>
      <c r="E66" s="119"/>
    </row>
    <row r="67" spans="1:5" customFormat="1" outlineLevel="1" x14ac:dyDescent="0.25">
      <c r="C67" s="170" t="s">
        <v>68</v>
      </c>
      <c r="D67" s="24" t="s">
        <v>26</v>
      </c>
      <c r="E67" s="148">
        <v>4542096</v>
      </c>
    </row>
    <row r="68" spans="1:5" customFormat="1" outlineLevel="1" x14ac:dyDescent="0.25">
      <c r="C68" s="170" t="s">
        <v>62</v>
      </c>
      <c r="D68" s="24" t="s">
        <v>34</v>
      </c>
      <c r="E68" s="146">
        <v>0.8</v>
      </c>
    </row>
    <row r="69" spans="1:5" customFormat="1" outlineLevel="1" x14ac:dyDescent="0.25">
      <c r="C69" s="170" t="s">
        <v>55</v>
      </c>
      <c r="D69" s="24" t="s">
        <v>56</v>
      </c>
      <c r="E69" s="148">
        <v>1</v>
      </c>
    </row>
    <row r="70" spans="1:5" customFormat="1" ht="15.75" customHeight="1" outlineLevel="1" x14ac:dyDescent="0.25">
      <c r="C70" s="170" t="s">
        <v>57</v>
      </c>
      <c r="D70" s="24" t="s">
        <v>41</v>
      </c>
      <c r="E70" s="120" t="str">
        <f>IF($E69=0,0,INDEX('Escalation factors'!$C$6:$C$11,MATCH($E69,'Escalation factors'!$B$6:$B$11,0)))</f>
        <v>WA WPI - Labour</v>
      </c>
    </row>
    <row r="71" spans="1:5" customFormat="1" ht="15.75" customHeight="1" outlineLevel="1" x14ac:dyDescent="0.25">
      <c r="C71" s="170" t="s">
        <v>59</v>
      </c>
      <c r="D71" s="24" t="s">
        <v>34</v>
      </c>
      <c r="E71" s="132">
        <f>1-E68</f>
        <v>0.19999999999999996</v>
      </c>
    </row>
    <row r="72" spans="1:5" customFormat="1" ht="15.75" customHeight="1" outlineLevel="1" x14ac:dyDescent="0.25">
      <c r="C72" s="170" t="s">
        <v>55</v>
      </c>
      <c r="D72" s="24" t="s">
        <v>56</v>
      </c>
      <c r="E72" s="148">
        <v>2</v>
      </c>
    </row>
    <row r="73" spans="1:5" customFormat="1" outlineLevel="1" x14ac:dyDescent="0.25">
      <c r="C73" s="170" t="s">
        <v>57</v>
      </c>
      <c r="D73" s="24" t="s">
        <v>41</v>
      </c>
      <c r="E73" s="120" t="str">
        <f>IF($E72=0,0,INDEX('Escalation factors'!$C$6:$C$11,MATCH($E72,'Escalation factors'!$B$6:$B$11,0)))</f>
        <v>CPI % Change</v>
      </c>
    </row>
    <row r="74" spans="1:5" customFormat="1" outlineLevel="1" x14ac:dyDescent="0.25">
      <c r="D74" s="14"/>
      <c r="E74" s="117"/>
    </row>
    <row r="75" spans="1:5" customFormat="1" outlineLevel="1" x14ac:dyDescent="0.25">
      <c r="A75" s="105"/>
      <c r="B75" s="105"/>
      <c r="C75" s="105" t="s">
        <v>69</v>
      </c>
      <c r="D75" s="105"/>
      <c r="E75" s="119"/>
    </row>
    <row r="76" spans="1:5" customFormat="1" outlineLevel="1" x14ac:dyDescent="0.25">
      <c r="C76" s="171" t="s">
        <v>187</v>
      </c>
      <c r="D76" s="24" t="s">
        <v>26</v>
      </c>
      <c r="E76" s="148">
        <v>112500</v>
      </c>
    </row>
    <row r="77" spans="1:5" customFormat="1" outlineLevel="1" x14ac:dyDescent="0.25">
      <c r="C77" s="170" t="s">
        <v>62</v>
      </c>
      <c r="D77" s="24" t="s">
        <v>34</v>
      </c>
      <c r="E77" s="146">
        <v>0.8</v>
      </c>
    </row>
    <row r="78" spans="1:5" customFormat="1" outlineLevel="1" x14ac:dyDescent="0.25">
      <c r="C78" s="170" t="s">
        <v>55</v>
      </c>
      <c r="D78" s="24" t="s">
        <v>56</v>
      </c>
      <c r="E78" s="148">
        <v>1</v>
      </c>
    </row>
    <row r="79" spans="1:5" customFormat="1" outlineLevel="1" x14ac:dyDescent="0.25">
      <c r="C79" s="170" t="s">
        <v>57</v>
      </c>
      <c r="D79" s="24" t="s">
        <v>41</v>
      </c>
      <c r="E79" s="120" t="str">
        <f>IF($E78=0,0,INDEX('Escalation factors'!$C$6:$C$11,MATCH($E78,'Escalation factors'!$B$6:$B$11,0)))</f>
        <v>WA WPI - Labour</v>
      </c>
    </row>
    <row r="80" spans="1:5" x14ac:dyDescent="0.25">
      <c r="A80" s="133"/>
      <c r="B80" s="133"/>
      <c r="C80" s="170" t="s">
        <v>59</v>
      </c>
      <c r="D80" s="24" t="s">
        <v>34</v>
      </c>
      <c r="E80" s="132">
        <f>1-E77</f>
        <v>0.19999999999999996</v>
      </c>
    </row>
    <row r="81" spans="1:5" customFormat="1" outlineLevel="1" x14ac:dyDescent="0.25">
      <c r="C81" s="170" t="s">
        <v>55</v>
      </c>
      <c r="D81" s="24" t="s">
        <v>56</v>
      </c>
      <c r="E81" s="148">
        <v>2</v>
      </c>
    </row>
    <row r="82" spans="1:5" customFormat="1" outlineLevel="1" x14ac:dyDescent="0.25">
      <c r="C82" s="170" t="s">
        <v>57</v>
      </c>
      <c r="D82" s="24" t="s">
        <v>41</v>
      </c>
      <c r="E82" s="120" t="str">
        <f>IF($E81=0,0,INDEX('Escalation factors'!$C$6:$C$11,MATCH($E81,'Escalation factors'!$B$6:$B$11,0)))</f>
        <v>CPI % Change</v>
      </c>
    </row>
    <row r="83" spans="1:5" customFormat="1" outlineLevel="1" x14ac:dyDescent="0.25">
      <c r="D83" s="14"/>
      <c r="E83" s="117"/>
    </row>
    <row r="84" spans="1:5" customFormat="1" outlineLevel="1" x14ac:dyDescent="0.25">
      <c r="A84" s="105"/>
      <c r="B84" s="105"/>
      <c r="C84" s="105" t="s">
        <v>188</v>
      </c>
      <c r="D84" s="105"/>
      <c r="E84" s="119"/>
    </row>
    <row r="85" spans="1:5" customFormat="1" outlineLevel="1" x14ac:dyDescent="0.25">
      <c r="C85" s="171" t="s">
        <v>192</v>
      </c>
      <c r="D85" s="24" t="s">
        <v>26</v>
      </c>
      <c r="E85" s="148">
        <v>1246165</v>
      </c>
    </row>
    <row r="86" spans="1:5" customFormat="1" outlineLevel="1" x14ac:dyDescent="0.25">
      <c r="C86" s="170" t="s">
        <v>62</v>
      </c>
      <c r="D86" s="24" t="s">
        <v>34</v>
      </c>
      <c r="E86" s="146">
        <v>1</v>
      </c>
    </row>
    <row r="87" spans="1:5" customFormat="1" outlineLevel="1" x14ac:dyDescent="0.25">
      <c r="C87" s="170" t="s">
        <v>55</v>
      </c>
      <c r="D87" s="24" t="s">
        <v>56</v>
      </c>
      <c r="E87" s="148">
        <v>2</v>
      </c>
    </row>
    <row r="88" spans="1:5" customFormat="1" outlineLevel="1" x14ac:dyDescent="0.25">
      <c r="C88" s="170" t="s">
        <v>57</v>
      </c>
      <c r="D88" s="24" t="s">
        <v>41</v>
      </c>
      <c r="E88" s="120" t="str">
        <f>IF($E87=0,0,INDEX('Escalation factors'!$C$6:$C$11,MATCH($E87,'Escalation factors'!$B$6:$B$11,0)))</f>
        <v>CPI % Change</v>
      </c>
    </row>
    <row r="89" spans="1:5" customFormat="1" x14ac:dyDescent="0.25">
      <c r="E89" s="117"/>
    </row>
    <row r="90" spans="1:5" customFormat="1" outlineLevel="1" x14ac:dyDescent="0.25">
      <c r="A90" s="105"/>
      <c r="B90" s="105"/>
      <c r="C90" s="105" t="s">
        <v>189</v>
      </c>
      <c r="D90" s="105"/>
      <c r="E90" s="119"/>
    </row>
    <row r="91" spans="1:5" customFormat="1" outlineLevel="1" x14ac:dyDescent="0.25">
      <c r="C91" s="171" t="s">
        <v>192</v>
      </c>
      <c r="D91" s="24" t="s">
        <v>26</v>
      </c>
      <c r="E91" s="148">
        <v>1090000</v>
      </c>
    </row>
    <row r="92" spans="1:5" customFormat="1" outlineLevel="1" x14ac:dyDescent="0.25">
      <c r="C92" s="170" t="s">
        <v>62</v>
      </c>
      <c r="D92" s="24" t="s">
        <v>34</v>
      </c>
      <c r="E92" s="146">
        <v>1</v>
      </c>
    </row>
    <row r="93" spans="1:5" customFormat="1" outlineLevel="1" x14ac:dyDescent="0.25">
      <c r="C93" s="170" t="s">
        <v>55</v>
      </c>
      <c r="D93" s="24" t="s">
        <v>56</v>
      </c>
      <c r="E93" s="148">
        <v>1</v>
      </c>
    </row>
    <row r="94" spans="1:5" customFormat="1" outlineLevel="1" x14ac:dyDescent="0.25">
      <c r="C94" s="170" t="s">
        <v>57</v>
      </c>
      <c r="D94" s="24" t="s">
        <v>41</v>
      </c>
      <c r="E94" s="120" t="str">
        <f>IF($E93=0,0,INDEX('Escalation factors'!$C$6:$C$11,MATCH($E93,'Escalation factors'!$B$6:$B$11,0)))</f>
        <v>WA WPI - Labour</v>
      </c>
    </row>
    <row r="95" spans="1:5" customFormat="1" x14ac:dyDescent="0.25">
      <c r="E95" s="117"/>
    </row>
    <row r="96" spans="1:5" customFormat="1" outlineLevel="1" x14ac:dyDescent="0.25">
      <c r="A96" s="105"/>
      <c r="B96" s="105"/>
      <c r="C96" s="105" t="s">
        <v>190</v>
      </c>
      <c r="D96" s="105"/>
      <c r="E96" s="119"/>
    </row>
    <row r="97" spans="1:5" customFormat="1" outlineLevel="1" x14ac:dyDescent="0.25">
      <c r="C97" s="171" t="s">
        <v>192</v>
      </c>
      <c r="D97" s="24" t="s">
        <v>26</v>
      </c>
      <c r="E97" s="148">
        <v>162240</v>
      </c>
    </row>
    <row r="98" spans="1:5" customFormat="1" outlineLevel="1" x14ac:dyDescent="0.25">
      <c r="C98" s="170" t="s">
        <v>62</v>
      </c>
      <c r="D98" s="24" t="s">
        <v>34</v>
      </c>
      <c r="E98" s="146">
        <v>1</v>
      </c>
    </row>
    <row r="99" spans="1:5" customFormat="1" outlineLevel="1" x14ac:dyDescent="0.25">
      <c r="C99" s="170" t="s">
        <v>55</v>
      </c>
      <c r="D99" s="24" t="s">
        <v>56</v>
      </c>
      <c r="E99" s="148">
        <v>1</v>
      </c>
    </row>
    <row r="100" spans="1:5" customFormat="1" outlineLevel="1" x14ac:dyDescent="0.25">
      <c r="C100" s="170" t="s">
        <v>57</v>
      </c>
      <c r="D100" s="24" t="s">
        <v>41</v>
      </c>
      <c r="E100" s="120" t="str">
        <f>IF($E99=0,0,INDEX('Escalation factors'!$C$6:$C$11,MATCH($E99,'Escalation factors'!$B$6:$B$11,0)))</f>
        <v>WA WPI - Labour</v>
      </c>
    </row>
    <row r="101" spans="1:5" customFormat="1" x14ac:dyDescent="0.25">
      <c r="E101" s="117"/>
    </row>
    <row r="102" spans="1:5" customFormat="1" outlineLevel="1" x14ac:dyDescent="0.25">
      <c r="A102" s="105"/>
      <c r="B102" s="105"/>
      <c r="C102" s="105" t="s">
        <v>191</v>
      </c>
      <c r="D102" s="105"/>
      <c r="E102" s="119"/>
    </row>
    <row r="103" spans="1:5" customFormat="1" outlineLevel="1" x14ac:dyDescent="0.25">
      <c r="C103" s="171" t="s">
        <v>192</v>
      </c>
      <c r="D103" s="24" t="s">
        <v>26</v>
      </c>
      <c r="E103" s="148">
        <v>180459</v>
      </c>
    </row>
    <row r="104" spans="1:5" customFormat="1" outlineLevel="1" x14ac:dyDescent="0.25">
      <c r="C104" s="170" t="s">
        <v>62</v>
      </c>
      <c r="D104" s="24" t="s">
        <v>34</v>
      </c>
      <c r="E104" s="146">
        <v>1</v>
      </c>
    </row>
    <row r="105" spans="1:5" customFormat="1" outlineLevel="1" x14ac:dyDescent="0.25">
      <c r="C105" s="170" t="s">
        <v>55</v>
      </c>
      <c r="D105" s="24" t="s">
        <v>56</v>
      </c>
      <c r="E105" s="148">
        <v>2</v>
      </c>
    </row>
    <row r="106" spans="1:5" customFormat="1" outlineLevel="1" x14ac:dyDescent="0.25">
      <c r="C106" s="170" t="s">
        <v>57</v>
      </c>
      <c r="D106" s="24" t="s">
        <v>41</v>
      </c>
      <c r="E106" s="120" t="str">
        <f>IF($E105=0,0,INDEX('Escalation factors'!$C$6:$C$11,MATCH($E105,'Escalation factors'!$B$6:$B$11,0)))</f>
        <v>CPI % Change</v>
      </c>
    </row>
    <row r="107" spans="1:5" customFormat="1" x14ac:dyDescent="0.25">
      <c r="E107" s="117"/>
    </row>
    <row r="108" spans="1:5" customFormat="1" x14ac:dyDescent="0.25">
      <c r="E108" s="117"/>
    </row>
    <row r="109" spans="1:5" customFormat="1" x14ac:dyDescent="0.25">
      <c r="E109" s="117"/>
    </row>
    <row r="110" spans="1:5" customFormat="1" collapsed="1" x14ac:dyDescent="0.25">
      <c r="E110" s="117"/>
    </row>
    <row r="111" spans="1:5" customFormat="1" x14ac:dyDescent="0.25">
      <c r="E111" s="117"/>
    </row>
    <row r="112" spans="1:5" customFormat="1" x14ac:dyDescent="0.25">
      <c r="E112" s="117"/>
    </row>
    <row r="113" spans="3:5" customFormat="1" x14ac:dyDescent="0.25">
      <c r="E113" s="117"/>
    </row>
    <row r="114" spans="3:5" customFormat="1" x14ac:dyDescent="0.25">
      <c r="E114" s="117"/>
    </row>
    <row r="115" spans="3:5" customFormat="1" x14ac:dyDescent="0.25">
      <c r="E115" s="117"/>
    </row>
    <row r="116" spans="3:5" customFormat="1" x14ac:dyDescent="0.25">
      <c r="E116" s="117"/>
    </row>
    <row r="117" spans="3:5" customFormat="1" x14ac:dyDescent="0.25">
      <c r="C117" s="102" t="s">
        <v>70</v>
      </c>
      <c r="E117" s="117"/>
    </row>
    <row r="118" spans="3:5" customFormat="1" x14ac:dyDescent="0.25">
      <c r="E118" s="117"/>
    </row>
    <row r="119" spans="3:5" customFormat="1" x14ac:dyDescent="0.25">
      <c r="E119" s="117"/>
    </row>
    <row r="120" spans="3:5" customFormat="1" collapsed="1" x14ac:dyDescent="0.25">
      <c r="E120" s="117"/>
    </row>
    <row r="121" spans="3:5" customFormat="1" x14ac:dyDescent="0.25">
      <c r="E121" s="117"/>
    </row>
    <row r="122" spans="3:5" customFormat="1" x14ac:dyDescent="0.25">
      <c r="E122" s="117"/>
    </row>
    <row r="123" spans="3:5" customFormat="1" x14ac:dyDescent="0.25">
      <c r="E123" s="117"/>
    </row>
    <row r="124" spans="3:5" customFormat="1" x14ac:dyDescent="0.25">
      <c r="E124" s="117"/>
    </row>
    <row r="125" spans="3:5" customFormat="1" x14ac:dyDescent="0.25">
      <c r="E125" s="117"/>
    </row>
    <row r="126" spans="3:5" customFormat="1" x14ac:dyDescent="0.25">
      <c r="E126" s="117"/>
    </row>
    <row r="127" spans="3:5" customFormat="1" x14ac:dyDescent="0.25">
      <c r="E127" s="117"/>
    </row>
    <row r="128" spans="3:5" customFormat="1" x14ac:dyDescent="0.25">
      <c r="E128" s="117"/>
    </row>
    <row r="129" spans="5:5" customFormat="1" x14ac:dyDescent="0.25">
      <c r="E129" s="117"/>
    </row>
    <row r="130" spans="5:5" customFormat="1" collapsed="1" x14ac:dyDescent="0.25">
      <c r="E130" s="117"/>
    </row>
    <row r="131" spans="5:5" customFormat="1" x14ac:dyDescent="0.25">
      <c r="E131" s="117"/>
    </row>
    <row r="132" spans="5:5" customFormat="1" x14ac:dyDescent="0.25">
      <c r="E132" s="117"/>
    </row>
    <row r="133" spans="5:5" customFormat="1" x14ac:dyDescent="0.25">
      <c r="E133" s="117"/>
    </row>
    <row r="134" spans="5:5" customFormat="1" x14ac:dyDescent="0.25">
      <c r="E134" s="117"/>
    </row>
    <row r="135" spans="5:5" customFormat="1" x14ac:dyDescent="0.25">
      <c r="E135" s="117"/>
    </row>
    <row r="136" spans="5:5" customFormat="1" x14ac:dyDescent="0.25">
      <c r="E136" s="117"/>
    </row>
    <row r="137" spans="5:5" customFormat="1" x14ac:dyDescent="0.25">
      <c r="E137" s="117"/>
    </row>
    <row r="138" spans="5:5" customFormat="1" x14ac:dyDescent="0.25">
      <c r="E138" s="117"/>
    </row>
    <row r="139" spans="5:5" customFormat="1" x14ac:dyDescent="0.25">
      <c r="E139" s="117"/>
    </row>
    <row r="140" spans="5:5" customFormat="1" collapsed="1" x14ac:dyDescent="0.25">
      <c r="E140" s="117"/>
    </row>
    <row r="141" spans="5:5" customFormat="1" x14ac:dyDescent="0.25">
      <c r="E141" s="117"/>
    </row>
    <row r="142" spans="5:5" customFormat="1" x14ac:dyDescent="0.25">
      <c r="E142" s="117"/>
    </row>
    <row r="143" spans="5:5" customFormat="1" x14ac:dyDescent="0.25">
      <c r="E143" s="117"/>
    </row>
    <row r="144" spans="5:5" customFormat="1" x14ac:dyDescent="0.25">
      <c r="E144" s="117"/>
    </row>
    <row r="145" spans="5:5" customFormat="1" x14ac:dyDescent="0.25">
      <c r="E145" s="117"/>
    </row>
    <row r="146" spans="5:5" customFormat="1" x14ac:dyDescent="0.25">
      <c r="E146" s="117"/>
    </row>
    <row r="147" spans="5:5" customFormat="1" x14ac:dyDescent="0.25">
      <c r="E147" s="117"/>
    </row>
    <row r="148" spans="5:5" customFormat="1" x14ac:dyDescent="0.25">
      <c r="E148" s="117"/>
    </row>
    <row r="149" spans="5:5" customFormat="1" x14ac:dyDescent="0.25">
      <c r="E149" s="117"/>
    </row>
    <row r="150" spans="5:5" customFormat="1" collapsed="1" x14ac:dyDescent="0.25">
      <c r="E150" s="117"/>
    </row>
    <row r="151" spans="5:5" customFormat="1" x14ac:dyDescent="0.25">
      <c r="E151" s="117"/>
    </row>
    <row r="152" spans="5:5" customFormat="1" x14ac:dyDescent="0.25">
      <c r="E152" s="117"/>
    </row>
    <row r="153" spans="5:5" customFormat="1" x14ac:dyDescent="0.25">
      <c r="E153" s="117"/>
    </row>
    <row r="154" spans="5:5" customFormat="1" x14ac:dyDescent="0.25">
      <c r="E154" s="117"/>
    </row>
    <row r="155" spans="5:5" customFormat="1" x14ac:dyDescent="0.25">
      <c r="E155" s="117"/>
    </row>
    <row r="156" spans="5:5" customFormat="1" x14ac:dyDescent="0.25">
      <c r="E156" s="117"/>
    </row>
    <row r="157" spans="5:5" customFormat="1" x14ac:dyDescent="0.25">
      <c r="E157" s="117"/>
    </row>
    <row r="158" spans="5:5" customFormat="1" x14ac:dyDescent="0.25">
      <c r="E158" s="117"/>
    </row>
    <row r="159" spans="5:5" customFormat="1" x14ac:dyDescent="0.25">
      <c r="E159" s="117"/>
    </row>
    <row r="160" spans="5:5" customFormat="1" collapsed="1" x14ac:dyDescent="0.25">
      <c r="E160" s="117"/>
    </row>
    <row r="161" spans="5:5" customFormat="1" x14ac:dyDescent="0.25">
      <c r="E161" s="117"/>
    </row>
    <row r="162" spans="5:5" customFormat="1" x14ac:dyDescent="0.25">
      <c r="E162" s="117"/>
    </row>
    <row r="163" spans="5:5" customFormat="1" x14ac:dyDescent="0.25">
      <c r="E163" s="117"/>
    </row>
    <row r="164" spans="5:5" customFormat="1" x14ac:dyDescent="0.25">
      <c r="E164" s="117"/>
    </row>
    <row r="165" spans="5:5" customFormat="1" x14ac:dyDescent="0.25">
      <c r="E165" s="117"/>
    </row>
    <row r="166" spans="5:5" customFormat="1" x14ac:dyDescent="0.25">
      <c r="E166" s="117"/>
    </row>
    <row r="167" spans="5:5" customFormat="1" x14ac:dyDescent="0.25">
      <c r="E167" s="117"/>
    </row>
    <row r="168" spans="5:5" customFormat="1" x14ac:dyDescent="0.25">
      <c r="E168" s="117"/>
    </row>
    <row r="169" spans="5:5" customFormat="1" x14ac:dyDescent="0.25">
      <c r="E169" s="117"/>
    </row>
    <row r="170" spans="5:5" customFormat="1" collapsed="1" x14ac:dyDescent="0.25">
      <c r="E170" s="117"/>
    </row>
    <row r="171" spans="5:5" customFormat="1" x14ac:dyDescent="0.25">
      <c r="E171" s="117"/>
    </row>
    <row r="172" spans="5:5" customFormat="1" x14ac:dyDescent="0.25">
      <c r="E172" s="117"/>
    </row>
    <row r="173" spans="5:5" customFormat="1" x14ac:dyDescent="0.25">
      <c r="E173" s="117"/>
    </row>
    <row r="174" spans="5:5" customFormat="1" x14ac:dyDescent="0.25">
      <c r="E174" s="117"/>
    </row>
    <row r="175" spans="5:5" customFormat="1" x14ac:dyDescent="0.25">
      <c r="E175" s="117"/>
    </row>
    <row r="176" spans="5:5" customFormat="1" x14ac:dyDescent="0.25">
      <c r="E176" s="117"/>
    </row>
    <row r="177" spans="5:5" customFormat="1" x14ac:dyDescent="0.25">
      <c r="E177" s="117"/>
    </row>
    <row r="178" spans="5:5" customFormat="1" x14ac:dyDescent="0.25">
      <c r="E178" s="117"/>
    </row>
    <row r="179" spans="5:5" customFormat="1" x14ac:dyDescent="0.25">
      <c r="E179" s="117"/>
    </row>
    <row r="180" spans="5:5" customFormat="1" collapsed="1" x14ac:dyDescent="0.25">
      <c r="E180" s="117"/>
    </row>
    <row r="181" spans="5:5" customFormat="1" x14ac:dyDescent="0.25">
      <c r="E181" s="117"/>
    </row>
    <row r="182" spans="5:5" customFormat="1" x14ac:dyDescent="0.25">
      <c r="E182" s="117"/>
    </row>
    <row r="183" spans="5:5" customFormat="1" x14ac:dyDescent="0.25">
      <c r="E183" s="117"/>
    </row>
    <row r="184" spans="5:5" customFormat="1" x14ac:dyDescent="0.25">
      <c r="E184" s="117"/>
    </row>
    <row r="185" spans="5:5" customFormat="1" x14ac:dyDescent="0.25">
      <c r="E185" s="117"/>
    </row>
    <row r="186" spans="5:5" customFormat="1" x14ac:dyDescent="0.25">
      <c r="E186" s="117"/>
    </row>
    <row r="187" spans="5:5" customFormat="1" x14ac:dyDescent="0.25">
      <c r="E187" s="117"/>
    </row>
    <row r="188" spans="5:5" customFormat="1" x14ac:dyDescent="0.25">
      <c r="E188" s="117"/>
    </row>
    <row r="189" spans="5:5" customFormat="1" x14ac:dyDescent="0.25">
      <c r="E189" s="117"/>
    </row>
    <row r="190" spans="5:5" customFormat="1" collapsed="1" x14ac:dyDescent="0.25">
      <c r="E190" s="117"/>
    </row>
    <row r="191" spans="5:5" customFormat="1" x14ac:dyDescent="0.25">
      <c r="E191" s="117"/>
    </row>
    <row r="192" spans="5:5" customFormat="1" x14ac:dyDescent="0.25">
      <c r="E192" s="117"/>
    </row>
    <row r="193" spans="5:5" customFormat="1" x14ac:dyDescent="0.25">
      <c r="E193" s="117"/>
    </row>
    <row r="194" spans="5:5" customFormat="1" x14ac:dyDescent="0.25">
      <c r="E194" s="117"/>
    </row>
    <row r="195" spans="5:5" customFormat="1" x14ac:dyDescent="0.25">
      <c r="E195" s="117"/>
    </row>
    <row r="196" spans="5:5" customFormat="1" x14ac:dyDescent="0.25">
      <c r="E196" s="117"/>
    </row>
    <row r="197" spans="5:5" customFormat="1" x14ac:dyDescent="0.25">
      <c r="E197" s="117"/>
    </row>
    <row r="198" spans="5:5" customFormat="1" x14ac:dyDescent="0.25">
      <c r="E198" s="117"/>
    </row>
    <row r="199" spans="5:5" customFormat="1" x14ac:dyDescent="0.25">
      <c r="E199" s="117"/>
    </row>
    <row r="200" spans="5:5" customFormat="1" collapsed="1" x14ac:dyDescent="0.25">
      <c r="E200" s="117"/>
    </row>
    <row r="201" spans="5:5" customFormat="1" x14ac:dyDescent="0.25">
      <c r="E201" s="117"/>
    </row>
    <row r="202" spans="5:5" customFormat="1" x14ac:dyDescent="0.25">
      <c r="E202" s="117"/>
    </row>
    <row r="203" spans="5:5" customFormat="1" x14ac:dyDescent="0.25">
      <c r="E203" s="117"/>
    </row>
    <row r="204" spans="5:5" customFormat="1" x14ac:dyDescent="0.25">
      <c r="E204" s="117"/>
    </row>
    <row r="205" spans="5:5" customFormat="1" x14ac:dyDescent="0.25">
      <c r="E205" s="117"/>
    </row>
    <row r="206" spans="5:5" customFormat="1" x14ac:dyDescent="0.25">
      <c r="E206" s="117"/>
    </row>
    <row r="207" spans="5:5" customFormat="1" x14ac:dyDescent="0.25">
      <c r="E207" s="117"/>
    </row>
    <row r="208" spans="5:5" customFormat="1" x14ac:dyDescent="0.25">
      <c r="E208" s="117"/>
    </row>
    <row r="209" spans="5:5" customFormat="1" x14ac:dyDescent="0.25">
      <c r="E209" s="117"/>
    </row>
    <row r="210" spans="5:5" customFormat="1" collapsed="1" x14ac:dyDescent="0.25">
      <c r="E210" s="117"/>
    </row>
    <row r="211" spans="5:5" customFormat="1" x14ac:dyDescent="0.25">
      <c r="E211" s="117"/>
    </row>
    <row r="212" spans="5:5" customFormat="1" x14ac:dyDescent="0.25">
      <c r="E212" s="117"/>
    </row>
    <row r="213" spans="5:5" customFormat="1" x14ac:dyDescent="0.25">
      <c r="E213" s="117"/>
    </row>
    <row r="214" spans="5:5" customFormat="1" x14ac:dyDescent="0.25">
      <c r="E214" s="117"/>
    </row>
    <row r="215" spans="5:5" customFormat="1" x14ac:dyDescent="0.25">
      <c r="E215" s="117"/>
    </row>
    <row r="216" spans="5:5" customFormat="1" x14ac:dyDescent="0.25">
      <c r="E216" s="117"/>
    </row>
    <row r="217" spans="5:5" customFormat="1" x14ac:dyDescent="0.25">
      <c r="E217" s="117"/>
    </row>
    <row r="218" spans="5:5" customFormat="1" x14ac:dyDescent="0.25">
      <c r="E218" s="117"/>
    </row>
    <row r="219" spans="5:5" customFormat="1" x14ac:dyDescent="0.25">
      <c r="E219" s="117"/>
    </row>
    <row r="220" spans="5:5" customFormat="1" collapsed="1" x14ac:dyDescent="0.25">
      <c r="E220" s="117"/>
    </row>
    <row r="221" spans="5:5" customFormat="1" x14ac:dyDescent="0.25">
      <c r="E221" s="117"/>
    </row>
    <row r="222" spans="5:5" customFormat="1" x14ac:dyDescent="0.25">
      <c r="E222" s="117"/>
    </row>
    <row r="223" spans="5:5" customFormat="1" x14ac:dyDescent="0.25">
      <c r="E223" s="117"/>
    </row>
    <row r="224" spans="5:5" customFormat="1" x14ac:dyDescent="0.25">
      <c r="E224" s="117"/>
    </row>
    <row r="225" spans="5:5" customFormat="1" x14ac:dyDescent="0.25">
      <c r="E225" s="117"/>
    </row>
    <row r="226" spans="5:5" customFormat="1" x14ac:dyDescent="0.25">
      <c r="E226" s="117"/>
    </row>
    <row r="227" spans="5:5" customFormat="1" x14ac:dyDescent="0.25">
      <c r="E227" s="117"/>
    </row>
    <row r="228" spans="5:5" customFormat="1" x14ac:dyDescent="0.25">
      <c r="E228" s="117"/>
    </row>
    <row r="229" spans="5:5" customFormat="1" x14ac:dyDescent="0.25">
      <c r="E229" s="117"/>
    </row>
    <row r="230" spans="5:5" customFormat="1" collapsed="1" x14ac:dyDescent="0.25">
      <c r="E230" s="117"/>
    </row>
    <row r="231" spans="5:5" customFormat="1" x14ac:dyDescent="0.25">
      <c r="E231" s="117"/>
    </row>
    <row r="232" spans="5:5" customFormat="1" x14ac:dyDescent="0.25">
      <c r="E232" s="117"/>
    </row>
    <row r="233" spans="5:5" customFormat="1" x14ac:dyDescent="0.25">
      <c r="E233" s="117"/>
    </row>
    <row r="234" spans="5:5" customFormat="1" x14ac:dyDescent="0.25">
      <c r="E234" s="117"/>
    </row>
    <row r="235" spans="5:5" customFormat="1" x14ac:dyDescent="0.25">
      <c r="E235" s="117"/>
    </row>
    <row r="236" spans="5:5" customFormat="1" x14ac:dyDescent="0.25">
      <c r="E236" s="117"/>
    </row>
    <row r="237" spans="5:5" customFormat="1" x14ac:dyDescent="0.25">
      <c r="E237" s="117"/>
    </row>
    <row r="238" spans="5:5" customFormat="1" x14ac:dyDescent="0.25">
      <c r="E238" s="117"/>
    </row>
    <row r="239" spans="5:5" customFormat="1" x14ac:dyDescent="0.25">
      <c r="E239" s="117"/>
    </row>
    <row r="240" spans="5:5" customFormat="1" collapsed="1" x14ac:dyDescent="0.25">
      <c r="E240" s="117"/>
    </row>
    <row r="241" spans="5:5" customFormat="1" x14ac:dyDescent="0.25">
      <c r="E241" s="117"/>
    </row>
    <row r="242" spans="5:5" customFormat="1" x14ac:dyDescent="0.25">
      <c r="E242" s="117"/>
    </row>
    <row r="243" spans="5:5" customFormat="1" x14ac:dyDescent="0.25">
      <c r="E243" s="117"/>
    </row>
    <row r="244" spans="5:5" customFormat="1" x14ac:dyDescent="0.25">
      <c r="E244" s="117"/>
    </row>
    <row r="245" spans="5:5" customFormat="1" collapsed="1" x14ac:dyDescent="0.25">
      <c r="E245" s="117"/>
    </row>
    <row r="246" spans="5:5" customFormat="1" x14ac:dyDescent="0.25">
      <c r="E246" s="117"/>
    </row>
    <row r="247" spans="5:5" customFormat="1" collapsed="1" x14ac:dyDescent="0.25">
      <c r="E247" s="117"/>
    </row>
    <row r="248" spans="5:5" customFormat="1" collapsed="1" x14ac:dyDescent="0.25">
      <c r="E248" s="117"/>
    </row>
    <row r="249" spans="5:5" customFormat="1" x14ac:dyDescent="0.25">
      <c r="E249" s="117"/>
    </row>
    <row r="250" spans="5:5" customFormat="1" x14ac:dyDescent="0.25">
      <c r="E250" s="117"/>
    </row>
    <row r="251" spans="5:5" customFormat="1" x14ac:dyDescent="0.25">
      <c r="E251" s="117"/>
    </row>
    <row r="252" spans="5:5" customFormat="1" x14ac:dyDescent="0.25">
      <c r="E252" s="117"/>
    </row>
    <row r="253" spans="5:5" customFormat="1" x14ac:dyDescent="0.25">
      <c r="E253" s="117"/>
    </row>
    <row r="254" spans="5:5" customFormat="1" x14ac:dyDescent="0.25">
      <c r="E254" s="117"/>
    </row>
    <row r="255" spans="5:5" customFormat="1" collapsed="1" x14ac:dyDescent="0.25">
      <c r="E255" s="117"/>
    </row>
    <row r="256" spans="5:5" customFormat="1" x14ac:dyDescent="0.25">
      <c r="E256" s="117"/>
    </row>
    <row r="257" spans="5:5" customFormat="1" x14ac:dyDescent="0.25">
      <c r="E257" s="117"/>
    </row>
    <row r="258" spans="5:5" customFormat="1" x14ac:dyDescent="0.25">
      <c r="E258" s="117"/>
    </row>
    <row r="259" spans="5:5" customFormat="1" x14ac:dyDescent="0.25">
      <c r="E259" s="117"/>
    </row>
    <row r="260" spans="5:5" customFormat="1" x14ac:dyDescent="0.25">
      <c r="E260" s="117"/>
    </row>
    <row r="261" spans="5:5" customFormat="1" x14ac:dyDescent="0.25">
      <c r="E261" s="117"/>
    </row>
    <row r="262" spans="5:5" customFormat="1" x14ac:dyDescent="0.25">
      <c r="E262" s="117"/>
    </row>
    <row r="263" spans="5:5" customFormat="1" collapsed="1" x14ac:dyDescent="0.25">
      <c r="E263" s="117"/>
    </row>
    <row r="264" spans="5:5" customFormat="1" x14ac:dyDescent="0.25">
      <c r="E264" s="117"/>
    </row>
    <row r="265" spans="5:5" customFormat="1" x14ac:dyDescent="0.25">
      <c r="E265" s="117"/>
    </row>
    <row r="266" spans="5:5" customFormat="1" x14ac:dyDescent="0.25">
      <c r="E266" s="117"/>
    </row>
    <row r="267" spans="5:5" customFormat="1" x14ac:dyDescent="0.25">
      <c r="E267" s="117"/>
    </row>
    <row r="268" spans="5:5" customFormat="1" x14ac:dyDescent="0.25">
      <c r="E268" s="117"/>
    </row>
    <row r="269" spans="5:5" customFormat="1" x14ac:dyDescent="0.25">
      <c r="E269" s="117"/>
    </row>
    <row r="270" spans="5:5" customFormat="1" x14ac:dyDescent="0.25">
      <c r="E270" s="117"/>
    </row>
    <row r="271" spans="5:5" customFormat="1" collapsed="1" x14ac:dyDescent="0.25">
      <c r="E271" s="117"/>
    </row>
    <row r="272" spans="5:5" customFormat="1" x14ac:dyDescent="0.25">
      <c r="E272" s="117"/>
    </row>
    <row r="273" spans="5:5" customFormat="1" x14ac:dyDescent="0.25">
      <c r="E273" s="117"/>
    </row>
    <row r="274" spans="5:5" customFormat="1" x14ac:dyDescent="0.25">
      <c r="E274" s="117"/>
    </row>
    <row r="275" spans="5:5" customFormat="1" x14ac:dyDescent="0.25">
      <c r="E275" s="117"/>
    </row>
    <row r="276" spans="5:5" customFormat="1" x14ac:dyDescent="0.25">
      <c r="E276" s="117"/>
    </row>
    <row r="277" spans="5:5" customFormat="1" x14ac:dyDescent="0.25">
      <c r="E277" s="117"/>
    </row>
    <row r="278" spans="5:5" customFormat="1" collapsed="1" x14ac:dyDescent="0.25">
      <c r="E278" s="117"/>
    </row>
    <row r="279" spans="5:5" customFormat="1" x14ac:dyDescent="0.25">
      <c r="E279" s="117"/>
    </row>
    <row r="280" spans="5:5" customFormat="1" x14ac:dyDescent="0.25">
      <c r="E280" s="117"/>
    </row>
    <row r="281" spans="5:5" customFormat="1" x14ac:dyDescent="0.25">
      <c r="E281" s="117"/>
    </row>
    <row r="282" spans="5:5" customFormat="1" x14ac:dyDescent="0.25">
      <c r="E282" s="117"/>
    </row>
    <row r="283" spans="5:5" customFormat="1" x14ac:dyDescent="0.25">
      <c r="E283" s="117"/>
    </row>
    <row r="284" spans="5:5" customFormat="1" x14ac:dyDescent="0.25">
      <c r="E284" s="117"/>
    </row>
    <row r="285" spans="5:5" customFormat="1" x14ac:dyDescent="0.25">
      <c r="E285" s="117"/>
    </row>
    <row r="286" spans="5:5" customFormat="1" x14ac:dyDescent="0.25">
      <c r="E286" s="117"/>
    </row>
    <row r="287" spans="5:5" customFormat="1" x14ac:dyDescent="0.25">
      <c r="E287" s="117"/>
    </row>
    <row r="288" spans="5:5" customFormat="1" collapsed="1" x14ac:dyDescent="0.25">
      <c r="E288" s="117"/>
    </row>
    <row r="289" spans="5:5" customFormat="1" x14ac:dyDescent="0.25">
      <c r="E289" s="117"/>
    </row>
    <row r="290" spans="5:5" customFormat="1" x14ac:dyDescent="0.25">
      <c r="E290" s="117"/>
    </row>
    <row r="291" spans="5:5" customFormat="1" x14ac:dyDescent="0.25">
      <c r="E291" s="117"/>
    </row>
    <row r="292" spans="5:5" customFormat="1" x14ac:dyDescent="0.25">
      <c r="E292" s="117"/>
    </row>
    <row r="293" spans="5:5" customFormat="1" x14ac:dyDescent="0.25">
      <c r="E293" s="117"/>
    </row>
    <row r="294" spans="5:5" customFormat="1" x14ac:dyDescent="0.25">
      <c r="E294" s="117"/>
    </row>
    <row r="295" spans="5:5" customFormat="1" x14ac:dyDescent="0.25">
      <c r="E295" s="117"/>
    </row>
    <row r="296" spans="5:5" customFormat="1" collapsed="1" x14ac:dyDescent="0.25">
      <c r="E296" s="117"/>
    </row>
    <row r="297" spans="5:5" customFormat="1" x14ac:dyDescent="0.25">
      <c r="E297" s="117"/>
    </row>
    <row r="298" spans="5:5" customFormat="1" x14ac:dyDescent="0.25">
      <c r="E298" s="117"/>
    </row>
    <row r="299" spans="5:5" customFormat="1" x14ac:dyDescent="0.25">
      <c r="E299" s="117"/>
    </row>
    <row r="300" spans="5:5" customFormat="1" x14ac:dyDescent="0.25">
      <c r="E300" s="117"/>
    </row>
    <row r="301" spans="5:5" customFormat="1" x14ac:dyDescent="0.25">
      <c r="E301" s="117"/>
    </row>
    <row r="302" spans="5:5" customFormat="1" x14ac:dyDescent="0.25">
      <c r="E302" s="117"/>
    </row>
    <row r="303" spans="5:5" customFormat="1" x14ac:dyDescent="0.25">
      <c r="E303" s="117"/>
    </row>
    <row r="304" spans="5:5" customFormat="1" collapsed="1" x14ac:dyDescent="0.25">
      <c r="E304" s="117"/>
    </row>
    <row r="305" spans="5:5" customFormat="1" x14ac:dyDescent="0.25">
      <c r="E305" s="117"/>
    </row>
    <row r="306" spans="5:5" customFormat="1" x14ac:dyDescent="0.25">
      <c r="E306" s="117"/>
    </row>
    <row r="307" spans="5:5" customFormat="1" x14ac:dyDescent="0.25">
      <c r="E307" s="117"/>
    </row>
    <row r="308" spans="5:5" customFormat="1" x14ac:dyDescent="0.25">
      <c r="E308" s="117"/>
    </row>
    <row r="309" spans="5:5" customFormat="1" x14ac:dyDescent="0.25">
      <c r="E309" s="117"/>
    </row>
    <row r="310" spans="5:5" customFormat="1" x14ac:dyDescent="0.25">
      <c r="E310" s="117"/>
    </row>
    <row r="311" spans="5:5" customFormat="1" x14ac:dyDescent="0.25">
      <c r="E311" s="117"/>
    </row>
    <row r="312" spans="5:5" customFormat="1" x14ac:dyDescent="0.25">
      <c r="E312" s="117"/>
    </row>
    <row r="313" spans="5:5" customFormat="1" x14ac:dyDescent="0.25">
      <c r="E313" s="117"/>
    </row>
    <row r="314" spans="5:5" customFormat="1" collapsed="1" x14ac:dyDescent="0.25">
      <c r="E314" s="117"/>
    </row>
    <row r="315" spans="5:5" customFormat="1" x14ac:dyDescent="0.25">
      <c r="E315" s="117"/>
    </row>
    <row r="316" spans="5:5" customFormat="1" x14ac:dyDescent="0.25">
      <c r="E316" s="117"/>
    </row>
    <row r="317" spans="5:5" customFormat="1" x14ac:dyDescent="0.25">
      <c r="E317" s="117"/>
    </row>
    <row r="318" spans="5:5" customFormat="1" x14ac:dyDescent="0.25">
      <c r="E318" s="117"/>
    </row>
    <row r="319" spans="5:5" customFormat="1" x14ac:dyDescent="0.25">
      <c r="E319" s="117"/>
    </row>
    <row r="320" spans="5:5" customFormat="1" x14ac:dyDescent="0.25">
      <c r="E320" s="117"/>
    </row>
    <row r="321" spans="5:5" customFormat="1" x14ac:dyDescent="0.25">
      <c r="E321" s="117"/>
    </row>
    <row r="322" spans="5:5" customFormat="1" x14ac:dyDescent="0.25">
      <c r="E322" s="117"/>
    </row>
    <row r="323" spans="5:5" customFormat="1" x14ac:dyDescent="0.25">
      <c r="E323" s="117"/>
    </row>
    <row r="324" spans="5:5" customFormat="1" collapsed="1" x14ac:dyDescent="0.25">
      <c r="E324" s="117"/>
    </row>
    <row r="325" spans="5:5" customFormat="1" x14ac:dyDescent="0.25">
      <c r="E325" s="117"/>
    </row>
    <row r="326" spans="5:5" customFormat="1" x14ac:dyDescent="0.25">
      <c r="E326" s="117"/>
    </row>
    <row r="327" spans="5:5" customFormat="1" x14ac:dyDescent="0.25">
      <c r="E327" s="117"/>
    </row>
    <row r="328" spans="5:5" customFormat="1" x14ac:dyDescent="0.25">
      <c r="E328" s="117"/>
    </row>
    <row r="329" spans="5:5" customFormat="1" x14ac:dyDescent="0.25">
      <c r="E329" s="117"/>
    </row>
    <row r="330" spans="5:5" customFormat="1" x14ac:dyDescent="0.25">
      <c r="E330" s="117"/>
    </row>
    <row r="331" spans="5:5" customFormat="1" x14ac:dyDescent="0.25">
      <c r="E331" s="117"/>
    </row>
    <row r="332" spans="5:5" customFormat="1" x14ac:dyDescent="0.25">
      <c r="E332" s="117"/>
    </row>
    <row r="333" spans="5:5" customFormat="1" x14ac:dyDescent="0.25">
      <c r="E333" s="117"/>
    </row>
    <row r="334" spans="5:5" customFormat="1" collapsed="1" x14ac:dyDescent="0.25">
      <c r="E334" s="117"/>
    </row>
    <row r="335" spans="5:5" customFormat="1" x14ac:dyDescent="0.25">
      <c r="E335" s="117"/>
    </row>
    <row r="336" spans="5:5"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sheetData>
  <phoneticPr fontId="46" type="noConversion"/>
  <printOptions horizontalCentered="1"/>
  <pageMargins left="0.23622047244094491" right="0.23622047244094491" top="0.59055118110236227" bottom="0.59055118110236227" header="0.31496062992125984" footer="0.31496062992125984"/>
  <pageSetup scale="61" fitToHeight="0" orientation="landscape" r:id="rId1"/>
  <headerFooter>
    <oddFooter>&amp;L&amp;F&amp;CScenario Chooser&amp;R&amp;P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D402B-214C-4352-BD14-45178102E7A4}">
  <sheetPr codeName="Sheet2">
    <tabColor rgb="FF002060"/>
  </sheetPr>
  <dimension ref="A1:BA63"/>
  <sheetViews>
    <sheetView showGridLines="0" zoomScaleNormal="100" workbookViewId="0"/>
  </sheetViews>
  <sheetFormatPr defaultColWidth="0" defaultRowHeight="14.25" zeroHeight="1" x14ac:dyDescent="0.2"/>
  <cols>
    <col min="1" max="1" width="3.28515625" style="53" customWidth="1"/>
    <col min="2" max="2" width="4" style="53" bestFit="1" customWidth="1"/>
    <col min="3" max="3" width="45" style="53" bestFit="1" customWidth="1"/>
    <col min="4" max="4" width="14.5703125" style="53" bestFit="1" customWidth="1"/>
    <col min="5" max="5" width="12.140625" style="53" customWidth="1"/>
    <col min="6" max="9" width="9.28515625" style="53" customWidth="1"/>
    <col min="10" max="10" width="10.140625" style="53" customWidth="1"/>
    <col min="11" max="11" width="1.7109375" style="53" customWidth="1"/>
    <col min="12" max="13" width="9.140625" style="104" hidden="1" customWidth="1"/>
    <col min="14" max="49" width="0" style="104" hidden="1" customWidth="1"/>
    <col min="50" max="51" width="9.140625" style="104" hidden="1" customWidth="1"/>
    <col min="52" max="53" width="0" style="104" hidden="1" customWidth="1"/>
    <col min="54" max="16384" width="9.140625" style="104" hidden="1"/>
  </cols>
  <sheetData>
    <row r="1" spans="1:11" ht="20.25" x14ac:dyDescent="0.3">
      <c r="A1" s="52" t="str">
        <f>Summary!B1</f>
        <v>Benchmark Reserve Capacity Price</v>
      </c>
      <c r="B1" s="52"/>
      <c r="C1" s="52"/>
      <c r="D1" s="52"/>
      <c r="E1" s="52"/>
      <c r="F1" s="52"/>
      <c r="G1" s="52"/>
      <c r="H1" s="52"/>
      <c r="I1" s="52"/>
      <c r="J1" s="52"/>
      <c r="K1" s="133"/>
    </row>
    <row r="2" spans="1:11" ht="15.75" x14ac:dyDescent="0.25">
      <c r="A2" s="21" t="s">
        <v>71</v>
      </c>
      <c r="B2" s="21"/>
      <c r="C2" s="21"/>
      <c r="D2" s="21"/>
      <c r="E2" s="21"/>
      <c r="F2" s="21"/>
      <c r="G2" s="21"/>
      <c r="H2" s="21"/>
      <c r="I2" s="21"/>
      <c r="J2" s="21"/>
      <c r="K2" s="133"/>
    </row>
    <row r="3" spans="1:11" ht="12.75" x14ac:dyDescent="0.2">
      <c r="A3" s="133"/>
      <c r="B3" s="133"/>
      <c r="C3" s="133"/>
      <c r="D3" s="133"/>
      <c r="E3" s="133"/>
      <c r="F3" s="133"/>
      <c r="G3" s="133"/>
      <c r="H3" s="133"/>
      <c r="I3" s="133"/>
      <c r="J3" s="133"/>
      <c r="K3" s="133"/>
    </row>
    <row r="4" spans="1:11" x14ac:dyDescent="0.2"/>
    <row r="5" spans="1:11" ht="15" x14ac:dyDescent="0.25">
      <c r="A5" s="105"/>
      <c r="B5" s="105"/>
      <c r="C5" s="105" t="s">
        <v>6</v>
      </c>
      <c r="D5" s="105"/>
      <c r="E5" s="105"/>
      <c r="F5" s="105"/>
      <c r="G5" s="105">
        <v>2025</v>
      </c>
      <c r="H5" s="105">
        <v>2026</v>
      </c>
      <c r="I5" s="105">
        <v>2027</v>
      </c>
      <c r="J5" s="105">
        <v>2028</v>
      </c>
    </row>
    <row r="6" spans="1:11" s="114" customFormat="1" ht="12.75" x14ac:dyDescent="0.2">
      <c r="A6" s="133"/>
      <c r="B6" s="11">
        <v>1</v>
      </c>
      <c r="C6" s="133" t="s">
        <v>72</v>
      </c>
      <c r="D6" s="14" t="s">
        <v>34</v>
      </c>
      <c r="E6" s="169" t="s">
        <v>203</v>
      </c>
      <c r="F6" s="133"/>
      <c r="G6" s="151">
        <v>3.7499999999999999E-2</v>
      </c>
      <c r="H6" s="151">
        <v>3.5000000000000003E-2</v>
      </c>
      <c r="I6" s="151">
        <v>0.03</v>
      </c>
      <c r="J6" s="151">
        <v>0.03</v>
      </c>
      <c r="K6" s="133"/>
    </row>
    <row r="7" spans="1:11" s="114" customFormat="1" ht="12.75" x14ac:dyDescent="0.2">
      <c r="A7" s="133"/>
      <c r="B7" s="11">
        <v>2</v>
      </c>
      <c r="C7" s="133" t="s">
        <v>73</v>
      </c>
      <c r="D7" s="14" t="s">
        <v>34</v>
      </c>
      <c r="E7" s="169" t="s">
        <v>203</v>
      </c>
      <c r="F7" s="133"/>
      <c r="G7" s="151">
        <v>2.8000000000000001E-2</v>
      </c>
      <c r="H7" s="151">
        <v>3.2000000000000001E-2</v>
      </c>
      <c r="I7" s="151">
        <f>0.5*(H7-0.025)+0.025</f>
        <v>2.8500000000000001E-2</v>
      </c>
      <c r="J7" s="151">
        <v>2.5000000000000001E-2</v>
      </c>
      <c r="K7" s="133"/>
    </row>
    <row r="8" spans="1:11" s="114" customFormat="1" ht="12.75" x14ac:dyDescent="0.2">
      <c r="A8" s="133"/>
      <c r="B8" s="11">
        <v>3</v>
      </c>
      <c r="C8" s="169" t="s">
        <v>196</v>
      </c>
      <c r="D8" s="14" t="s">
        <v>34</v>
      </c>
      <c r="E8" s="169" t="s">
        <v>204</v>
      </c>
      <c r="F8" s="133"/>
      <c r="G8" s="151"/>
      <c r="H8" s="151"/>
      <c r="I8" s="151">
        <v>0.26027604876684002</v>
      </c>
      <c r="J8" s="151"/>
      <c r="K8" s="133"/>
    </row>
    <row r="9" spans="1:11" s="114" customFormat="1" ht="12.75" x14ac:dyDescent="0.2">
      <c r="A9" s="133"/>
      <c r="B9" s="11">
        <v>4</v>
      </c>
      <c r="C9" s="133" t="s">
        <v>74</v>
      </c>
      <c r="D9" s="14" t="s">
        <v>34</v>
      </c>
      <c r="E9" s="133"/>
      <c r="F9" s="133"/>
      <c r="G9" s="151"/>
      <c r="H9" s="151"/>
      <c r="I9" s="151"/>
      <c r="J9" s="151"/>
      <c r="K9" s="133"/>
    </row>
    <row r="10" spans="1:11" s="114" customFormat="1" ht="12.75" x14ac:dyDescent="0.2">
      <c r="A10" s="133"/>
      <c r="B10" s="11">
        <v>5</v>
      </c>
      <c r="C10" s="133" t="s">
        <v>74</v>
      </c>
      <c r="D10" s="14" t="s">
        <v>34</v>
      </c>
      <c r="E10" s="133"/>
      <c r="F10" s="133"/>
      <c r="G10" s="151"/>
      <c r="H10" s="151"/>
      <c r="I10" s="151"/>
      <c r="J10" s="151"/>
      <c r="K10" s="133"/>
    </row>
    <row r="11" spans="1:11" s="114" customFormat="1" ht="12.75" x14ac:dyDescent="0.2">
      <c r="A11" s="133"/>
      <c r="B11" s="11">
        <v>6</v>
      </c>
      <c r="C11" s="133" t="s">
        <v>74</v>
      </c>
      <c r="D11" s="14" t="s">
        <v>34</v>
      </c>
      <c r="E11" s="133"/>
      <c r="F11" s="133"/>
      <c r="G11" s="151"/>
      <c r="H11" s="151"/>
      <c r="I11" s="151"/>
      <c r="J11" s="151"/>
      <c r="K11" s="133"/>
    </row>
    <row r="12" spans="1:11" customFormat="1" ht="15" x14ac:dyDescent="0.25">
      <c r="C12" s="102" t="s">
        <v>70</v>
      </c>
    </row>
    <row r="13" spans="1:11" customFormat="1" ht="15" hidden="1" x14ac:dyDescent="0.25"/>
    <row r="14" spans="1:11" customFormat="1" ht="15" hidden="1" x14ac:dyDescent="0.25"/>
    <row r="15" spans="1:11" customFormat="1" ht="15" hidden="1" x14ac:dyDescent="0.25"/>
    <row r="16" spans="1:11" ht="15" hidden="1" x14ac:dyDescent="0.25">
      <c r="A16"/>
      <c r="B16"/>
      <c r="C16"/>
      <c r="D16"/>
      <c r="E16"/>
      <c r="F16"/>
      <c r="G16"/>
      <c r="H16"/>
      <c r="I16"/>
      <c r="J16"/>
      <c r="K16"/>
    </row>
    <row r="17" spans="1:11" ht="15" hidden="1" x14ac:dyDescent="0.25">
      <c r="A17"/>
      <c r="B17"/>
      <c r="C17"/>
      <c r="D17"/>
      <c r="E17"/>
      <c r="F17"/>
      <c r="G17"/>
      <c r="H17"/>
      <c r="I17"/>
      <c r="J17"/>
      <c r="K17"/>
    </row>
    <row r="18" spans="1:11" ht="15" hidden="1" x14ac:dyDescent="0.25">
      <c r="A18"/>
      <c r="B18"/>
      <c r="C18"/>
      <c r="D18"/>
      <c r="E18"/>
      <c r="F18"/>
      <c r="G18"/>
      <c r="H18"/>
      <c r="I18"/>
      <c r="J18"/>
      <c r="K18"/>
    </row>
    <row r="19" spans="1:11" ht="15" hidden="1" x14ac:dyDescent="0.25">
      <c r="A19"/>
      <c r="B19"/>
      <c r="C19"/>
      <c r="D19"/>
      <c r="E19"/>
      <c r="F19"/>
      <c r="G19"/>
      <c r="H19"/>
      <c r="I19"/>
      <c r="J19"/>
      <c r="K19"/>
    </row>
    <row r="20" spans="1:11" ht="15" hidden="1" x14ac:dyDescent="0.25">
      <c r="A20"/>
      <c r="B20"/>
      <c r="C20"/>
      <c r="D20"/>
      <c r="E20"/>
      <c r="F20"/>
      <c r="G20"/>
      <c r="H20"/>
      <c r="I20"/>
      <c r="J20"/>
      <c r="K20"/>
    </row>
    <row r="21" spans="1:11" ht="15" hidden="1" x14ac:dyDescent="0.25">
      <c r="A21"/>
      <c r="B21"/>
      <c r="C21"/>
      <c r="D21"/>
      <c r="E21"/>
      <c r="F21"/>
      <c r="G21"/>
      <c r="H21"/>
      <c r="I21"/>
      <c r="J21"/>
      <c r="K21"/>
    </row>
    <row r="22" spans="1:11" ht="15" hidden="1" x14ac:dyDescent="0.25">
      <c r="A22"/>
      <c r="B22"/>
      <c r="C22"/>
      <c r="D22"/>
      <c r="E22"/>
      <c r="F22"/>
      <c r="G22"/>
      <c r="H22"/>
      <c r="I22"/>
      <c r="J22"/>
      <c r="K22"/>
    </row>
    <row r="23" spans="1:11" ht="15" hidden="1" x14ac:dyDescent="0.25">
      <c r="A23"/>
      <c r="B23"/>
      <c r="C23"/>
      <c r="D23"/>
      <c r="E23"/>
      <c r="F23"/>
      <c r="G23"/>
      <c r="H23"/>
      <c r="I23"/>
      <c r="J23"/>
      <c r="K23"/>
    </row>
    <row r="24" spans="1:11" ht="15" hidden="1" x14ac:dyDescent="0.25">
      <c r="A24"/>
      <c r="B24"/>
      <c r="C24"/>
      <c r="D24"/>
      <c r="E24"/>
      <c r="F24"/>
      <c r="G24"/>
      <c r="H24"/>
      <c r="I24"/>
      <c r="J24"/>
      <c r="K24"/>
    </row>
    <row r="33" spans="12:13" hidden="1" x14ac:dyDescent="0.2">
      <c r="L33" s="25"/>
      <c r="M33" s="25"/>
    </row>
    <row r="34" spans="12:13" hidden="1" x14ac:dyDescent="0.2">
      <c r="L34" s="25"/>
      <c r="M34" s="25"/>
    </row>
    <row r="40" spans="12:13" hidden="1" x14ac:dyDescent="0.2">
      <c r="L40" s="25"/>
      <c r="M40" s="25"/>
    </row>
    <row r="41" spans="12:13" hidden="1" x14ac:dyDescent="0.2">
      <c r="L41" s="25"/>
      <c r="M41" s="25"/>
    </row>
    <row r="47" spans="12:13" hidden="1" x14ac:dyDescent="0.2">
      <c r="L47" s="25"/>
      <c r="M47" s="25"/>
    </row>
    <row r="62" spans="12:13" s="53" customFormat="1" hidden="1" x14ac:dyDescent="0.2">
      <c r="L62" s="133"/>
      <c r="M62" s="133"/>
    </row>
    <row r="63" spans="12:13" s="53" customFormat="1" hidden="1" x14ac:dyDescent="0.2">
      <c r="L63" s="133"/>
      <c r="M63" s="13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AF5A1-704E-4172-B2E4-F3EA929FC608}">
  <sheetPr codeName="Sheet5">
    <tabColor rgb="FF0070C0"/>
  </sheetPr>
  <dimension ref="A1:P215"/>
  <sheetViews>
    <sheetView showGridLines="0" zoomScaleNormal="100" workbookViewId="0">
      <pane ySplit="22" topLeftCell="A23" activePane="bottomLeft" state="frozen"/>
      <selection pane="bottomLeft" activeCell="A23" sqref="A23"/>
    </sheetView>
  </sheetViews>
  <sheetFormatPr defaultColWidth="0" defaultRowHeight="14.25" zeroHeight="1" x14ac:dyDescent="0.2"/>
  <cols>
    <col min="1" max="1" width="3.28515625" style="53" customWidth="1"/>
    <col min="2" max="2" width="4" style="53" bestFit="1" customWidth="1"/>
    <col min="3" max="3" width="45" style="53" bestFit="1" customWidth="1"/>
    <col min="4" max="4" width="13.5703125" style="53" bestFit="1" customWidth="1"/>
    <col min="5" max="5" width="15" style="53" bestFit="1" customWidth="1"/>
    <col min="6" max="6" width="14.42578125" style="53" customWidth="1"/>
    <col min="7" max="10" width="15.7109375" style="53" bestFit="1" customWidth="1"/>
    <col min="11" max="11" width="12.5703125" style="53" customWidth="1"/>
    <col min="12" max="12" width="15.7109375" style="53" bestFit="1" customWidth="1"/>
    <col min="13" max="13" width="10.7109375" style="53" bestFit="1" customWidth="1"/>
    <col min="14" max="14" width="1.7109375" style="56" customWidth="1"/>
    <col min="15" max="16" width="0" style="56" hidden="1" customWidth="1"/>
    <col min="17" max="16384" width="9.140625" style="56" hidden="1"/>
  </cols>
  <sheetData>
    <row r="1" spans="1:13" ht="20.25" x14ac:dyDescent="0.3">
      <c r="A1" s="52" t="str">
        <f>Summary!$B$1</f>
        <v>Benchmark Reserve Capacity Price</v>
      </c>
      <c r="B1" s="52"/>
      <c r="C1" s="52"/>
      <c r="D1" s="52"/>
      <c r="E1" s="52"/>
      <c r="F1" s="52"/>
      <c r="G1" s="52"/>
      <c r="H1" s="52"/>
      <c r="I1" s="52"/>
      <c r="J1" s="52"/>
      <c r="K1" s="52"/>
      <c r="L1" s="52"/>
      <c r="M1" s="52"/>
    </row>
    <row r="2" spans="1:13" ht="15.75" x14ac:dyDescent="0.25">
      <c r="A2" s="21" t="s">
        <v>10</v>
      </c>
      <c r="B2" s="21"/>
      <c r="C2" s="21"/>
      <c r="D2" s="21"/>
      <c r="E2" s="21"/>
      <c r="F2" s="21"/>
      <c r="G2" s="21"/>
      <c r="H2" s="21"/>
      <c r="I2" s="21"/>
      <c r="J2" s="21"/>
      <c r="K2" s="21"/>
      <c r="L2" s="21"/>
      <c r="M2" s="21"/>
    </row>
    <row r="3" spans="1:13" s="60" customFormat="1" ht="12.75" x14ac:dyDescent="0.2">
      <c r="A3" s="133"/>
      <c r="B3" s="133"/>
      <c r="C3" s="133"/>
      <c r="D3" s="133"/>
      <c r="E3" s="133"/>
      <c r="F3" s="152"/>
      <c r="G3" s="152"/>
      <c r="H3" s="152"/>
      <c r="I3" s="152"/>
      <c r="J3" s="152"/>
      <c r="K3" s="152"/>
      <c r="L3" s="133"/>
      <c r="M3" s="133"/>
    </row>
    <row r="4" spans="1:13" s="60" customFormat="1" ht="12.75" x14ac:dyDescent="0.2">
      <c r="A4" s="133"/>
      <c r="B4" s="133"/>
      <c r="C4" s="133"/>
      <c r="D4" s="133"/>
      <c r="E4" s="131"/>
      <c r="F4" s="153"/>
      <c r="G4" s="153"/>
      <c r="H4" s="152"/>
      <c r="I4" s="152"/>
      <c r="J4" s="152"/>
      <c r="K4" s="152"/>
      <c r="L4" s="154"/>
      <c r="M4" s="133"/>
    </row>
    <row r="5" spans="1:13" ht="15" x14ac:dyDescent="0.25">
      <c r="A5" s="6"/>
      <c r="B5" s="6"/>
      <c r="C5" s="6" t="s">
        <v>77</v>
      </c>
      <c r="D5" s="6"/>
      <c r="E5" s="6"/>
      <c r="F5" s="6"/>
      <c r="G5" s="6"/>
      <c r="H5" s="6"/>
      <c r="I5" s="6"/>
      <c r="J5" s="6"/>
      <c r="K5" s="6"/>
      <c r="L5" s="6"/>
      <c r="M5" s="6"/>
    </row>
    <row r="6" spans="1:13" s="60" customFormat="1" ht="12.75" x14ac:dyDescent="0.2">
      <c r="A6" s="133"/>
      <c r="B6" s="133"/>
      <c r="C6" s="133"/>
      <c r="D6" s="133"/>
      <c r="E6" s="152"/>
      <c r="F6" s="152"/>
      <c r="G6" s="152"/>
      <c r="H6" s="152"/>
      <c r="I6" s="152"/>
      <c r="J6" s="152"/>
      <c r="K6" s="152"/>
      <c r="L6" s="133"/>
      <c r="M6" s="133"/>
    </row>
    <row r="7" spans="1:13" customFormat="1" ht="15" x14ac:dyDescent="0.25">
      <c r="C7" s="169" t="s">
        <v>199</v>
      </c>
      <c r="D7" s="14" t="s">
        <v>54</v>
      </c>
      <c r="E7" s="123">
        <f>E104</f>
        <v>427665999.69999999</v>
      </c>
      <c r="F7" s="128"/>
      <c r="L7" s="98">
        <f>L104</f>
        <v>451574479.36414731</v>
      </c>
    </row>
    <row r="8" spans="1:13" customFormat="1" ht="15" x14ac:dyDescent="0.25">
      <c r="C8" s="133"/>
      <c r="D8" s="133"/>
      <c r="E8" s="124"/>
      <c r="L8" s="133"/>
    </row>
    <row r="9" spans="1:13" customFormat="1" ht="15" x14ac:dyDescent="0.25">
      <c r="C9" s="133"/>
      <c r="D9" s="133"/>
      <c r="L9" s="133"/>
    </row>
    <row r="10" spans="1:13" customFormat="1" ht="15" x14ac:dyDescent="0.25">
      <c r="C10" s="133" t="s">
        <v>75</v>
      </c>
      <c r="D10" s="14" t="s">
        <v>34</v>
      </c>
      <c r="E10" s="125">
        <f>L10</f>
        <v>0.10100000000000001</v>
      </c>
      <c r="L10" s="155">
        <f>Input!E17</f>
        <v>0.10100000000000001</v>
      </c>
    </row>
    <row r="11" spans="1:13" customFormat="1" ht="15" x14ac:dyDescent="0.25">
      <c r="C11" s="133"/>
      <c r="D11" s="133"/>
      <c r="L11" s="133"/>
    </row>
    <row r="12" spans="1:13" customFormat="1" ht="15" x14ac:dyDescent="0.25">
      <c r="C12" s="133" t="s">
        <v>78</v>
      </c>
      <c r="D12" s="14" t="s">
        <v>54</v>
      </c>
      <c r="E12" s="123">
        <f>(E7)*(1+E10)^0.5</f>
        <v>448743719.99688178</v>
      </c>
      <c r="L12" s="98">
        <f>(L7)*(1+L10)^0.5</f>
        <v>473830540.34613872</v>
      </c>
    </row>
    <row r="13" spans="1:13" customFormat="1" ht="15" x14ac:dyDescent="0.25">
      <c r="C13" s="133"/>
      <c r="D13" s="133"/>
      <c r="E13" s="124"/>
      <c r="L13" s="133"/>
    </row>
    <row r="14" spans="1:13" customFormat="1" ht="15" x14ac:dyDescent="0.25">
      <c r="C14" s="133" t="s">
        <v>32</v>
      </c>
      <c r="D14" s="14" t="s">
        <v>33</v>
      </c>
      <c r="E14" s="126">
        <f>L14</f>
        <v>15</v>
      </c>
      <c r="L14" s="101">
        <f>Input!$E$11</f>
        <v>15</v>
      </c>
    </row>
    <row r="15" spans="1:13" customFormat="1" ht="15" x14ac:dyDescent="0.25">
      <c r="C15" s="133"/>
      <c r="D15" s="133"/>
      <c r="E15" s="124"/>
      <c r="L15" s="133"/>
    </row>
    <row r="16" spans="1:13" customFormat="1" ht="15" x14ac:dyDescent="0.25">
      <c r="C16" s="133" t="s">
        <v>10</v>
      </c>
      <c r="D16" s="14" t="s">
        <v>26</v>
      </c>
      <c r="E16" s="127">
        <f>-PMT(E10,E14,E12)</f>
        <v>59335195.148200929</v>
      </c>
      <c r="L16" s="156">
        <f>-PMT(L10,L14,L12)</f>
        <v>62652303.1426735</v>
      </c>
    </row>
    <row r="17" spans="1:13" customFormat="1" ht="15" x14ac:dyDescent="0.25">
      <c r="C17" s="133"/>
      <c r="D17" s="14"/>
      <c r="E17" s="127"/>
      <c r="L17" s="157"/>
    </row>
    <row r="18" spans="1:13" customFormat="1" ht="15" x14ac:dyDescent="0.25">
      <c r="C18" s="133" t="s">
        <v>79</v>
      </c>
      <c r="D18" s="14" t="s">
        <v>33</v>
      </c>
      <c r="E18" s="126">
        <f>L18</f>
        <v>1</v>
      </c>
      <c r="L18" s="141">
        <f>Input!E13</f>
        <v>1</v>
      </c>
    </row>
    <row r="19" spans="1:13" customFormat="1" ht="15" x14ac:dyDescent="0.25">
      <c r="C19" s="133"/>
      <c r="D19" s="14"/>
      <c r="E19" s="126"/>
    </row>
    <row r="20" spans="1:13" customFormat="1" ht="15" x14ac:dyDescent="0.25">
      <c r="C20" s="133" t="s">
        <v>80</v>
      </c>
      <c r="D20" s="14" t="s">
        <v>26</v>
      </c>
      <c r="E20" s="127">
        <f>L20</f>
        <v>62652303.1426735</v>
      </c>
      <c r="L20" s="98">
        <f>L16*L18</f>
        <v>62652303.1426735</v>
      </c>
    </row>
    <row r="21" spans="1:13" s="60" customFormat="1" ht="15" x14ac:dyDescent="0.25">
      <c r="A21" s="133"/>
      <c r="B21" s="133"/>
      <c r="C21" s="133"/>
      <c r="D21" s="133"/>
      <c r="E21"/>
      <c r="F21" s="133"/>
      <c r="G21" s="133"/>
      <c r="H21" s="133"/>
      <c r="I21" s="133"/>
      <c r="J21" s="133"/>
      <c r="K21" s="133"/>
      <c r="L21" s="133"/>
      <c r="M21" s="133"/>
    </row>
    <row r="22" spans="1:13" ht="15" x14ac:dyDescent="0.25">
      <c r="A22" s="6"/>
      <c r="B22" s="6"/>
      <c r="C22" s="6" t="s">
        <v>81</v>
      </c>
      <c r="D22" s="6"/>
      <c r="E22" s="6"/>
      <c r="F22" s="6"/>
      <c r="G22" s="6"/>
      <c r="H22" s="6"/>
      <c r="I22" s="6"/>
      <c r="J22" s="6"/>
      <c r="K22" s="6"/>
      <c r="L22" s="6"/>
      <c r="M22" s="6"/>
    </row>
    <row r="23" spans="1:13" x14ac:dyDescent="0.2"/>
    <row r="24" spans="1:13" s="60" customFormat="1" ht="12.75" x14ac:dyDescent="0.2">
      <c r="A24" s="54"/>
      <c r="B24" s="54"/>
      <c r="C24" s="54" t="s">
        <v>52</v>
      </c>
      <c r="D24" s="54"/>
      <c r="E24" s="54"/>
      <c r="F24" s="54"/>
      <c r="G24" s="54"/>
      <c r="H24" s="54"/>
      <c r="I24" s="54"/>
      <c r="J24" s="54"/>
      <c r="K24" s="54"/>
      <c r="L24" s="54"/>
      <c r="M24" s="54"/>
    </row>
    <row r="25" spans="1:13" s="95" customFormat="1" ht="12.75" x14ac:dyDescent="0.2">
      <c r="A25" s="133"/>
      <c r="B25" s="133"/>
      <c r="C25" s="133"/>
      <c r="D25" s="133"/>
      <c r="E25" s="133"/>
      <c r="F25" s="133"/>
      <c r="G25" s="133"/>
      <c r="H25" s="133"/>
      <c r="I25" s="133"/>
      <c r="J25" s="133"/>
      <c r="K25" s="133"/>
      <c r="L25" s="133"/>
      <c r="M25" s="133"/>
    </row>
    <row r="26" spans="1:13" s="95" customFormat="1" ht="15" x14ac:dyDescent="0.25">
      <c r="A26" s="133"/>
      <c r="B26" s="133"/>
      <c r="C26" s="102" t="s">
        <v>82</v>
      </c>
      <c r="D26" s="133"/>
      <c r="E26" s="133"/>
      <c r="F26" s="133"/>
      <c r="G26" s="133"/>
      <c r="H26" s="133"/>
      <c r="I26" s="133"/>
      <c r="J26" s="133"/>
      <c r="K26" s="133"/>
      <c r="L26" s="133"/>
      <c r="M26" s="133"/>
    </row>
    <row r="27" spans="1:13" s="95" customFormat="1" ht="12.75" x14ac:dyDescent="0.2">
      <c r="A27" s="133"/>
      <c r="B27" s="133"/>
      <c r="C27" s="133"/>
      <c r="D27" s="133"/>
      <c r="E27" s="45" t="s">
        <v>83</v>
      </c>
      <c r="F27" s="133"/>
      <c r="G27" s="133"/>
      <c r="H27" s="133"/>
      <c r="I27" s="133"/>
      <c r="J27" s="133"/>
      <c r="K27" s="133"/>
      <c r="L27" s="169" t="s">
        <v>201</v>
      </c>
      <c r="M27" s="133"/>
    </row>
    <row r="28" spans="1:13" s="95" customFormat="1" ht="12.75" x14ac:dyDescent="0.2">
      <c r="A28" s="133"/>
      <c r="B28" s="133"/>
      <c r="C28" s="133" t="s">
        <v>53</v>
      </c>
      <c r="D28" s="14" t="s">
        <v>54</v>
      </c>
      <c r="E28" s="97">
        <f>Input!$E$22</f>
        <v>177600000</v>
      </c>
      <c r="F28" s="133"/>
      <c r="G28" s="133"/>
      <c r="H28" s="133"/>
      <c r="I28" s="133"/>
      <c r="J28" s="133"/>
      <c r="K28" s="133"/>
      <c r="L28" s="133"/>
      <c r="M28" s="133"/>
    </row>
    <row r="29" spans="1:13" s="95" customFormat="1" ht="12.75" x14ac:dyDescent="0.2">
      <c r="A29" s="133"/>
      <c r="B29" s="133"/>
      <c r="C29" s="133"/>
      <c r="D29" s="133"/>
      <c r="E29" s="45" t="s">
        <v>24</v>
      </c>
      <c r="F29" s="45" t="s">
        <v>84</v>
      </c>
      <c r="G29" s="45">
        <v>2025</v>
      </c>
      <c r="H29" s="45">
        <v>2026</v>
      </c>
      <c r="I29" s="45">
        <v>2027</v>
      </c>
      <c r="J29" s="45"/>
      <c r="K29" s="133"/>
      <c r="L29" s="133"/>
      <c r="M29" s="133"/>
    </row>
    <row r="30" spans="1:13" s="95" customFormat="1" ht="12.75" x14ac:dyDescent="0.2">
      <c r="C30" s="133" t="s">
        <v>85</v>
      </c>
      <c r="D30" s="14" t="s">
        <v>34</v>
      </c>
      <c r="E30" s="101">
        <f>Input!$E$23</f>
        <v>0</v>
      </c>
      <c r="F30" s="96">
        <f>IF($E30=0,0,INDEX('Escalation factors'!$C$6:$C$11,MATCH($E30,'Escalation factors'!$B$6:$B$11,0)))</f>
        <v>0</v>
      </c>
      <c r="G30" s="106">
        <f>IF($E30=0,0,INDEX('Escalation factors'!G$6:G$11,MATCH($E30,'Escalation factors'!$B$6:$B$11,0)))</f>
        <v>0</v>
      </c>
      <c r="H30" s="106">
        <f>IF($E30=0,0,INDEX('Escalation factors'!H$6:H$11,MATCH($E30,'Escalation factors'!$B$6:$B$11,0)))</f>
        <v>0</v>
      </c>
      <c r="I30" s="106">
        <f>IF($E30=0,0,INDEX('Escalation factors'!I$6:I$11,MATCH($E30,'Escalation factors'!$B$6:$B$11,0)))</f>
        <v>0</v>
      </c>
      <c r="J30" s="106"/>
      <c r="K30" s="133"/>
      <c r="L30" s="133"/>
    </row>
    <row r="31" spans="1:13" s="95" customFormat="1" ht="12.75" x14ac:dyDescent="0.2">
      <c r="C31" s="133"/>
      <c r="D31" s="133"/>
      <c r="E31" s="133"/>
      <c r="F31" s="45">
        <v>2024</v>
      </c>
      <c r="G31" s="45">
        <v>2025</v>
      </c>
      <c r="H31" s="45">
        <v>2026</v>
      </c>
      <c r="I31" s="45">
        <v>2027</v>
      </c>
      <c r="J31" s="45"/>
      <c r="K31" s="133"/>
      <c r="L31" s="133"/>
    </row>
    <row r="32" spans="1:13" s="95" customFormat="1" ht="12.75" x14ac:dyDescent="0.2">
      <c r="C32" s="133" t="s">
        <v>86</v>
      </c>
      <c r="D32" s="14" t="s">
        <v>54</v>
      </c>
      <c r="E32" s="133"/>
      <c r="F32" s="156">
        <f>E28</f>
        <v>177600000</v>
      </c>
      <c r="G32" s="156">
        <f>F32*(1+G30)</f>
        <v>177600000</v>
      </c>
      <c r="H32" s="156">
        <f t="shared" ref="H32:I32" si="0">G32*(1+H30)</f>
        <v>177600000</v>
      </c>
      <c r="I32" s="156">
        <f t="shared" si="0"/>
        <v>177600000</v>
      </c>
      <c r="J32" s="156"/>
      <c r="K32" s="158"/>
      <c r="L32" s="172">
        <f>H32*(1+I30)^(9/12)</f>
        <v>177600000</v>
      </c>
    </row>
    <row r="33" spans="3:12" s="95" customFormat="1" ht="12.75" x14ac:dyDescent="0.2">
      <c r="C33" s="133"/>
      <c r="D33" s="133"/>
      <c r="E33" s="133"/>
      <c r="F33" s="133"/>
      <c r="G33" s="133"/>
      <c r="H33" s="133"/>
      <c r="I33" s="133"/>
      <c r="J33" s="133"/>
      <c r="K33" s="133"/>
      <c r="L33" s="133"/>
    </row>
    <row r="34" spans="3:12" s="95" customFormat="1" ht="12.75" x14ac:dyDescent="0.2">
      <c r="C34" s="133"/>
      <c r="D34" s="133"/>
      <c r="E34" s="45" t="s">
        <v>83</v>
      </c>
      <c r="F34" s="133"/>
      <c r="G34" s="133"/>
      <c r="H34" s="133"/>
      <c r="I34" s="133"/>
      <c r="J34" s="133"/>
      <c r="K34" s="133"/>
      <c r="L34" s="133"/>
    </row>
    <row r="35" spans="3:12" s="95" customFormat="1" ht="12.75" x14ac:dyDescent="0.2">
      <c r="C35" s="133" t="s">
        <v>58</v>
      </c>
      <c r="D35" s="14" t="s">
        <v>54</v>
      </c>
      <c r="E35" s="97">
        <f>Input!$E$26</f>
        <v>27800000</v>
      </c>
      <c r="F35" s="133"/>
      <c r="G35" s="133"/>
      <c r="H35" s="133"/>
      <c r="I35" s="133"/>
      <c r="J35" s="133"/>
      <c r="K35" s="133"/>
      <c r="L35" s="133"/>
    </row>
    <row r="36" spans="3:12" s="95" customFormat="1" ht="12.75" x14ac:dyDescent="0.2">
      <c r="C36" s="133"/>
      <c r="D36" s="133"/>
      <c r="E36" s="45" t="s">
        <v>24</v>
      </c>
      <c r="F36" s="45" t="s">
        <v>84</v>
      </c>
      <c r="G36" s="45">
        <v>2025</v>
      </c>
      <c r="H36" s="45">
        <v>2026</v>
      </c>
      <c r="I36" s="45">
        <v>2027</v>
      </c>
      <c r="J36" s="45"/>
      <c r="K36" s="133"/>
      <c r="L36" s="133"/>
    </row>
    <row r="37" spans="3:12" s="95" customFormat="1" ht="12.75" x14ac:dyDescent="0.2">
      <c r="C37" s="133" t="s">
        <v>85</v>
      </c>
      <c r="D37" s="14" t="s">
        <v>34</v>
      </c>
      <c r="E37" s="101">
        <f>Input!$E$27</f>
        <v>0</v>
      </c>
      <c r="F37" s="96">
        <f>IF($E37=0,0,INDEX('Escalation factors'!$C$6:$C$11,MATCH($E37,'Escalation factors'!$B$6:$B$11,0)))</f>
        <v>0</v>
      </c>
      <c r="G37" s="106">
        <f>IF($E37=0,0,INDEX('Escalation factors'!G$6:G$11,MATCH($E37,'Escalation factors'!$B$6:$B$11,0)))</f>
        <v>0</v>
      </c>
      <c r="H37" s="106">
        <f>IF($E37=0,0,INDEX('Escalation factors'!H$6:H$11,MATCH($E37,'Escalation factors'!$B$6:$B$11,0)))</f>
        <v>0</v>
      </c>
      <c r="I37" s="106">
        <f>IF($E37=0,0,INDEX('Escalation factors'!I$6:I$11,MATCH($E37,'Escalation factors'!$B$6:$B$11,0)))</f>
        <v>0</v>
      </c>
      <c r="J37" s="106"/>
      <c r="K37" s="133"/>
      <c r="L37" s="133"/>
    </row>
    <row r="38" spans="3:12" s="95" customFormat="1" ht="12.75" x14ac:dyDescent="0.2">
      <c r="C38" s="133"/>
      <c r="D38" s="133"/>
      <c r="E38" s="133"/>
      <c r="F38" s="45">
        <v>2024</v>
      </c>
      <c r="G38" s="45">
        <v>2025</v>
      </c>
      <c r="H38" s="45">
        <v>2026</v>
      </c>
      <c r="I38" s="45">
        <v>2027</v>
      </c>
      <c r="J38" s="45"/>
      <c r="K38" s="133"/>
      <c r="L38" s="133"/>
    </row>
    <row r="39" spans="3:12" s="95" customFormat="1" ht="12.75" x14ac:dyDescent="0.2">
      <c r="C39" s="133" t="s">
        <v>87</v>
      </c>
      <c r="D39" s="14" t="s">
        <v>54</v>
      </c>
      <c r="E39" s="133"/>
      <c r="F39" s="156">
        <f>E35</f>
        <v>27800000</v>
      </c>
      <c r="G39" s="156">
        <f>F39*(1+G37)</f>
        <v>27800000</v>
      </c>
      <c r="H39" s="156">
        <f t="shared" ref="H39:I39" si="1">G39*(1+H37)</f>
        <v>27800000</v>
      </c>
      <c r="I39" s="156">
        <f t="shared" si="1"/>
        <v>27800000</v>
      </c>
      <c r="J39" s="156"/>
      <c r="K39" s="158"/>
      <c r="L39" s="172">
        <f>H39*(1+I37)^(9/12)</f>
        <v>27800000</v>
      </c>
    </row>
    <row r="40" spans="3:12" s="95" customFormat="1" ht="12.75" x14ac:dyDescent="0.2">
      <c r="C40" s="133"/>
      <c r="D40" s="133"/>
      <c r="E40" s="133"/>
      <c r="F40" s="133"/>
      <c r="G40" s="133"/>
      <c r="H40" s="133"/>
      <c r="I40" s="133"/>
      <c r="J40" s="133"/>
      <c r="K40" s="133"/>
      <c r="L40" s="133"/>
    </row>
    <row r="41" spans="3:12" s="95" customFormat="1" ht="12.75" x14ac:dyDescent="0.2">
      <c r="C41" s="133"/>
      <c r="D41" s="133"/>
      <c r="E41" s="45" t="s">
        <v>83</v>
      </c>
      <c r="F41" s="133"/>
      <c r="G41" s="133"/>
      <c r="H41" s="133"/>
      <c r="I41" s="133"/>
      <c r="J41" s="133"/>
      <c r="K41" s="133"/>
      <c r="L41" s="133"/>
    </row>
    <row r="42" spans="3:12" s="95" customFormat="1" ht="12.75" x14ac:dyDescent="0.2">
      <c r="C42" s="169" t="s">
        <v>193</v>
      </c>
      <c r="D42" s="14" t="s">
        <v>54</v>
      </c>
      <c r="E42" s="97">
        <f>Input!$E$30</f>
        <v>28479120</v>
      </c>
      <c r="F42" s="133"/>
      <c r="G42" s="133"/>
      <c r="H42" s="133"/>
      <c r="I42" s="133"/>
      <c r="J42" s="133"/>
      <c r="K42" s="133"/>
      <c r="L42" s="133"/>
    </row>
    <row r="43" spans="3:12" s="95" customFormat="1" ht="12.75" x14ac:dyDescent="0.2">
      <c r="C43" s="133"/>
      <c r="D43" s="133"/>
      <c r="E43" s="45" t="s">
        <v>24</v>
      </c>
      <c r="F43" s="45" t="s">
        <v>84</v>
      </c>
      <c r="G43" s="45">
        <v>2025</v>
      </c>
      <c r="H43" s="45">
        <v>2026</v>
      </c>
      <c r="I43" s="45">
        <v>2027</v>
      </c>
      <c r="J43" s="45"/>
      <c r="K43" s="133"/>
      <c r="L43" s="133"/>
    </row>
    <row r="44" spans="3:12" s="95" customFormat="1" ht="12.75" x14ac:dyDescent="0.2">
      <c r="C44" s="133" t="s">
        <v>85</v>
      </c>
      <c r="D44" s="14" t="s">
        <v>34</v>
      </c>
      <c r="E44" s="101">
        <f>Input!$E$31</f>
        <v>2</v>
      </c>
      <c r="F44" s="96" t="str">
        <f>IF($E44=0,0,INDEX('Escalation factors'!$C$6:$C$11,MATCH($E44,'Escalation factors'!$B$6:$B$11,0)))</f>
        <v>CPI % Change</v>
      </c>
      <c r="G44" s="106">
        <f>IF($E44=0,0,INDEX('Escalation factors'!G$6:G$11,MATCH($E44,'Escalation factors'!$B$6:$B$11,0)))</f>
        <v>2.8000000000000001E-2</v>
      </c>
      <c r="H44" s="106">
        <f>IF($E44=0,0,INDEX('Escalation factors'!H$6:H$11,MATCH($E44,'Escalation factors'!$B$6:$B$11,0)))</f>
        <v>3.2000000000000001E-2</v>
      </c>
      <c r="I44" s="106">
        <f>IF($E44=0,0,INDEX('Escalation factors'!I$6:I$11,MATCH($E44,'Escalation factors'!$B$6:$B$11,0)))</f>
        <v>2.8500000000000001E-2</v>
      </c>
      <c r="J44" s="106"/>
      <c r="K44" s="133"/>
      <c r="L44" s="133"/>
    </row>
    <row r="45" spans="3:12" s="95" customFormat="1" ht="12.75" x14ac:dyDescent="0.2">
      <c r="C45" s="133"/>
      <c r="D45" s="133"/>
      <c r="E45" s="133"/>
      <c r="F45" s="45">
        <v>2024</v>
      </c>
      <c r="G45" s="45">
        <v>2025</v>
      </c>
      <c r="H45" s="45">
        <v>2026</v>
      </c>
      <c r="I45" s="45">
        <v>2027</v>
      </c>
      <c r="J45" s="45"/>
      <c r="K45" s="133"/>
      <c r="L45" s="133"/>
    </row>
    <row r="46" spans="3:12" s="95" customFormat="1" ht="12.75" x14ac:dyDescent="0.2">
      <c r="C46" s="133" t="s">
        <v>88</v>
      </c>
      <c r="D46" s="14" t="s">
        <v>54</v>
      </c>
      <c r="E46" s="133"/>
      <c r="F46" s="156">
        <f>E42</f>
        <v>28479120</v>
      </c>
      <c r="G46" s="156">
        <f>F46*(1+G44)</f>
        <v>29276535.359999999</v>
      </c>
      <c r="H46" s="156">
        <f t="shared" ref="H46:I46" si="2">G46*(1+H44)</f>
        <v>30213384.491519999</v>
      </c>
      <c r="I46" s="156">
        <f t="shared" si="2"/>
        <v>31074465.949528318</v>
      </c>
      <c r="J46" s="156"/>
      <c r="K46" s="158"/>
      <c r="L46" s="172">
        <f>H46*(1+I44)^(9/12)</f>
        <v>30856921.773808297</v>
      </c>
    </row>
    <row r="47" spans="3:12" s="95" customFormat="1" ht="12.75" x14ac:dyDescent="0.2">
      <c r="C47" s="133"/>
      <c r="D47" s="133"/>
      <c r="E47" s="133"/>
      <c r="F47" s="133"/>
      <c r="G47" s="133"/>
      <c r="H47" s="133"/>
      <c r="I47" s="133"/>
      <c r="J47" s="133"/>
      <c r="K47" s="133"/>
      <c r="L47" s="133"/>
    </row>
    <row r="48" spans="3:12" s="95" customFormat="1" ht="12.75" x14ac:dyDescent="0.2">
      <c r="C48" s="133"/>
      <c r="D48" s="133"/>
      <c r="E48" s="133"/>
      <c r="F48" s="133"/>
      <c r="G48" s="133"/>
      <c r="H48" s="133"/>
      <c r="I48" s="133"/>
      <c r="J48" s="133"/>
      <c r="K48" s="133"/>
      <c r="L48" s="133"/>
    </row>
    <row r="49" spans="3:12" s="95" customFormat="1" ht="12.75" x14ac:dyDescent="0.2">
      <c r="C49" s="112" t="s">
        <v>89</v>
      </c>
      <c r="D49" s="113" t="s">
        <v>54</v>
      </c>
      <c r="E49" s="122">
        <f>SUM(E28,E35,E42)</f>
        <v>233879120</v>
      </c>
      <c r="F49" s="159"/>
      <c r="G49" s="159"/>
      <c r="H49" s="159"/>
      <c r="I49" s="159"/>
      <c r="J49" s="159"/>
      <c r="K49" s="159"/>
      <c r="L49" s="160">
        <f>L32+L39+L46</f>
        <v>236256921.7738083</v>
      </c>
    </row>
    <row r="50" spans="3:12" s="95" customFormat="1" ht="12.75" x14ac:dyDescent="0.2">
      <c r="C50" s="133"/>
      <c r="D50" s="133"/>
      <c r="E50" s="133"/>
      <c r="F50" s="133"/>
      <c r="G50" s="133"/>
      <c r="H50" s="133"/>
      <c r="I50" s="133"/>
      <c r="J50" s="133"/>
      <c r="K50" s="133"/>
      <c r="L50" s="133"/>
    </row>
    <row r="51" spans="3:12" s="95" customFormat="1" ht="12.75" x14ac:dyDescent="0.2">
      <c r="C51" s="133"/>
      <c r="D51" s="133"/>
      <c r="E51" s="133"/>
      <c r="F51" s="133"/>
      <c r="G51" s="133"/>
      <c r="H51" s="133"/>
      <c r="I51" s="133"/>
      <c r="J51" s="133"/>
      <c r="K51" s="133"/>
      <c r="L51" s="133"/>
    </row>
    <row r="52" spans="3:12" s="95" customFormat="1" ht="15" x14ac:dyDescent="0.25">
      <c r="C52" s="102" t="s">
        <v>185</v>
      </c>
      <c r="D52" s="133"/>
      <c r="E52" s="133"/>
      <c r="F52" s="133"/>
      <c r="G52" s="133"/>
      <c r="H52" s="133"/>
      <c r="I52" s="133"/>
      <c r="J52" s="133"/>
      <c r="K52" s="133"/>
      <c r="L52" s="133"/>
    </row>
    <row r="53" spans="3:12" s="95" customFormat="1" ht="12.75" x14ac:dyDescent="0.2">
      <c r="C53" s="133"/>
      <c r="D53" s="133"/>
      <c r="E53" s="45" t="s">
        <v>83</v>
      </c>
      <c r="F53" s="45" t="s">
        <v>90</v>
      </c>
      <c r="G53" s="45" t="s">
        <v>91</v>
      </c>
      <c r="H53" s="133"/>
      <c r="I53" s="133"/>
      <c r="J53" s="133"/>
      <c r="K53" s="133"/>
      <c r="L53" s="133"/>
    </row>
    <row r="54" spans="3:12" s="95" customFormat="1" ht="12.75" x14ac:dyDescent="0.2">
      <c r="C54" s="133" t="s">
        <v>92</v>
      </c>
      <c r="D54" s="14" t="s">
        <v>54</v>
      </c>
      <c r="E54" s="97">
        <f>Input!$E$35</f>
        <v>70350894</v>
      </c>
      <c r="F54" s="106">
        <f>Input!$E$42</f>
        <v>1</v>
      </c>
      <c r="G54" s="98">
        <f>E54*F54</f>
        <v>70350894</v>
      </c>
      <c r="H54" s="133"/>
      <c r="I54" s="133"/>
      <c r="J54" s="133"/>
      <c r="K54" s="133"/>
      <c r="L54" s="133"/>
    </row>
    <row r="55" spans="3:12" s="95" customFormat="1" ht="12.75" x14ac:dyDescent="0.2">
      <c r="C55" s="133"/>
      <c r="D55" s="133"/>
      <c r="E55" s="45" t="s">
        <v>24</v>
      </c>
      <c r="F55" s="45" t="s">
        <v>84</v>
      </c>
      <c r="G55" s="45">
        <v>2025</v>
      </c>
      <c r="H55" s="45">
        <v>2026</v>
      </c>
      <c r="I55" s="45">
        <v>2027</v>
      </c>
      <c r="J55" s="45"/>
      <c r="K55" s="133"/>
      <c r="L55" s="133"/>
    </row>
    <row r="56" spans="3:12" s="95" customFormat="1" ht="12.75" x14ac:dyDescent="0.2">
      <c r="C56" s="133" t="s">
        <v>85</v>
      </c>
      <c r="D56" s="14" t="s">
        <v>34</v>
      </c>
      <c r="E56" s="101">
        <f>Input!$E$37</f>
        <v>1</v>
      </c>
      <c r="F56" s="96" t="str">
        <f>IF($E56=0,0,INDEX('Escalation factors'!$C$6:$C$11,MATCH($E56,'Escalation factors'!$B$6:$B$11,0)))</f>
        <v>WA WPI - Labour</v>
      </c>
      <c r="G56" s="106">
        <f>IF($E56=0,0,INDEX('Escalation factors'!G$6:G$11,MATCH($E56,'Escalation factors'!$B$6:$B$11,0)))</f>
        <v>3.7499999999999999E-2</v>
      </c>
      <c r="H56" s="106">
        <f>IF($E56=0,0,INDEX('Escalation factors'!H$6:H$11,MATCH($E56,'Escalation factors'!$B$6:$B$11,0)))</f>
        <v>3.5000000000000003E-2</v>
      </c>
      <c r="I56" s="106">
        <f>IF($E56=0,0,INDEX('Escalation factors'!I$6:I$11,MATCH($E56,'Escalation factors'!$B$6:$B$11,0)))</f>
        <v>0.03</v>
      </c>
      <c r="J56" s="106"/>
      <c r="K56" s="133"/>
      <c r="L56" s="133"/>
    </row>
    <row r="57" spans="3:12" s="95" customFormat="1" ht="12.75" x14ac:dyDescent="0.2">
      <c r="C57" s="133"/>
      <c r="D57" s="133"/>
      <c r="E57" s="133"/>
      <c r="F57" s="45">
        <v>2024</v>
      </c>
      <c r="G57" s="45">
        <v>2025</v>
      </c>
      <c r="H57" s="45">
        <v>2026</v>
      </c>
      <c r="I57" s="45">
        <v>2027</v>
      </c>
      <c r="J57" s="45"/>
      <c r="K57" s="133"/>
      <c r="L57" s="133"/>
    </row>
    <row r="58" spans="3:12" s="95" customFormat="1" ht="12.75" x14ac:dyDescent="0.2">
      <c r="C58" s="133" t="s">
        <v>93</v>
      </c>
      <c r="D58" s="14" t="s">
        <v>54</v>
      </c>
      <c r="E58" s="133"/>
      <c r="F58" s="156">
        <f>G54</f>
        <v>70350894</v>
      </c>
      <c r="G58" s="156">
        <f>F58*(1+G56)</f>
        <v>72989052.525000006</v>
      </c>
      <c r="H58" s="156">
        <f t="shared" ref="H58:I58" si="3">G58*(1+H56)</f>
        <v>75543669.363374993</v>
      </c>
      <c r="I58" s="156">
        <f t="shared" si="3"/>
        <v>77809979.444276243</v>
      </c>
      <c r="J58" s="156"/>
      <c r="K58" s="158"/>
      <c r="L58" s="172">
        <f>H58*(1+I56)^(9/12)</f>
        <v>77237106.283070326</v>
      </c>
    </row>
    <row r="59" spans="3:12" s="95" customFormat="1" ht="12.75" x14ac:dyDescent="0.2">
      <c r="C59" s="133"/>
      <c r="D59" s="133"/>
      <c r="E59" s="45" t="s">
        <v>83</v>
      </c>
      <c r="F59" s="133"/>
      <c r="G59" s="133"/>
      <c r="H59" s="133"/>
      <c r="I59" s="133"/>
      <c r="J59" s="133"/>
      <c r="K59" s="133"/>
      <c r="L59" s="133"/>
    </row>
    <row r="60" spans="3:12" s="95" customFormat="1" ht="12.75" x14ac:dyDescent="0.2">
      <c r="C60" s="133" t="s">
        <v>94</v>
      </c>
      <c r="D60" s="14" t="s">
        <v>54</v>
      </c>
      <c r="E60" s="98">
        <f>E54-G54</f>
        <v>0</v>
      </c>
      <c r="F60" s="133"/>
      <c r="G60" s="133"/>
      <c r="H60" s="133"/>
      <c r="I60" s="133"/>
      <c r="J60" s="133"/>
      <c r="K60" s="133"/>
      <c r="L60" s="98">
        <f>E60</f>
        <v>0</v>
      </c>
    </row>
    <row r="61" spans="3:12" s="95" customFormat="1" ht="12.75" x14ac:dyDescent="0.2">
      <c r="C61" s="133"/>
      <c r="D61" s="133"/>
      <c r="E61" s="133"/>
      <c r="F61" s="133"/>
      <c r="G61" s="133"/>
      <c r="H61" s="133"/>
      <c r="I61" s="133"/>
      <c r="J61" s="133"/>
      <c r="K61" s="133"/>
      <c r="L61" s="133"/>
    </row>
    <row r="62" spans="3:12" s="95" customFormat="1" ht="12.75" x14ac:dyDescent="0.2">
      <c r="C62" s="112" t="s">
        <v>194</v>
      </c>
      <c r="D62" s="113" t="s">
        <v>54</v>
      </c>
      <c r="E62" s="122">
        <f>E54</f>
        <v>70350894</v>
      </c>
      <c r="F62" s="159"/>
      <c r="G62" s="159"/>
      <c r="H62" s="159"/>
      <c r="I62" s="159"/>
      <c r="J62" s="159"/>
      <c r="K62" s="159"/>
      <c r="L62" s="160">
        <f>L58+L60</f>
        <v>77237106.283070326</v>
      </c>
    </row>
    <row r="63" spans="3:12" s="95" customFormat="1" ht="12.75" x14ac:dyDescent="0.2">
      <c r="C63" s="133"/>
      <c r="D63" s="133"/>
      <c r="E63" s="133"/>
      <c r="F63" s="133"/>
      <c r="G63" s="133"/>
      <c r="H63" s="133"/>
      <c r="I63" s="133"/>
      <c r="J63" s="133"/>
      <c r="K63" s="133"/>
      <c r="L63" s="133"/>
    </row>
    <row r="64" spans="3:12" s="95" customFormat="1" ht="15" x14ac:dyDescent="0.25">
      <c r="C64" s="102" t="s">
        <v>184</v>
      </c>
      <c r="D64" s="133"/>
      <c r="E64" s="133"/>
      <c r="F64" s="133"/>
      <c r="G64" s="133"/>
      <c r="H64" s="133"/>
      <c r="I64" s="133"/>
      <c r="J64" s="133"/>
      <c r="K64" s="133"/>
      <c r="L64" s="133"/>
    </row>
    <row r="65" spans="3:12" s="95" customFormat="1" ht="12.75" x14ac:dyDescent="0.2">
      <c r="C65" s="133"/>
      <c r="D65" s="133"/>
      <c r="E65" s="45" t="s">
        <v>83</v>
      </c>
      <c r="F65" s="45" t="s">
        <v>90</v>
      </c>
      <c r="G65" s="45" t="s">
        <v>91</v>
      </c>
      <c r="H65" s="133"/>
      <c r="I65" s="133"/>
      <c r="J65" s="133"/>
      <c r="K65" s="133"/>
      <c r="L65" s="133"/>
    </row>
    <row r="66" spans="3:12" s="95" customFormat="1" ht="12.75" x14ac:dyDescent="0.2">
      <c r="C66" s="133" t="s">
        <v>92</v>
      </c>
      <c r="D66" s="14" t="s">
        <v>54</v>
      </c>
      <c r="E66" s="97">
        <f>Input!$E$41</f>
        <v>9181250</v>
      </c>
      <c r="F66" s="106">
        <f>Input!$E$42</f>
        <v>1</v>
      </c>
      <c r="G66" s="98">
        <f>E66*F66</f>
        <v>9181250</v>
      </c>
      <c r="H66" s="133"/>
      <c r="I66" s="133"/>
      <c r="J66" s="133"/>
      <c r="K66" s="133"/>
      <c r="L66" s="133"/>
    </row>
    <row r="67" spans="3:12" s="95" customFormat="1" ht="12.75" x14ac:dyDescent="0.2">
      <c r="C67" s="133"/>
      <c r="D67" s="133"/>
      <c r="E67" s="45" t="s">
        <v>24</v>
      </c>
      <c r="F67" s="45" t="s">
        <v>84</v>
      </c>
      <c r="G67" s="45">
        <v>2025</v>
      </c>
      <c r="H67" s="45">
        <v>2026</v>
      </c>
      <c r="I67" s="45">
        <v>2027</v>
      </c>
      <c r="J67" s="45"/>
      <c r="K67" s="133"/>
      <c r="L67" s="133"/>
    </row>
    <row r="68" spans="3:12" s="95" customFormat="1" ht="12.75" x14ac:dyDescent="0.2">
      <c r="C68" s="133" t="s">
        <v>85</v>
      </c>
      <c r="D68" s="14" t="s">
        <v>34</v>
      </c>
      <c r="E68" s="101">
        <f>Input!$E$43</f>
        <v>2</v>
      </c>
      <c r="F68" s="96" t="str">
        <f>IF($E68=0,0,INDEX('Escalation factors'!$C$6:$C$11,MATCH($E68,'Escalation factors'!$B$6:$B$11,0)))</f>
        <v>CPI % Change</v>
      </c>
      <c r="G68" s="106">
        <f>IF($E68=0,0,INDEX('Escalation factors'!G$6:G$11,MATCH($E68,'Escalation factors'!$B$6:$B$11,0)))</f>
        <v>2.8000000000000001E-2</v>
      </c>
      <c r="H68" s="106">
        <f>IF($E68=0,0,INDEX('Escalation factors'!H$6:H$11,MATCH($E68,'Escalation factors'!$B$6:$B$11,0)))</f>
        <v>3.2000000000000001E-2</v>
      </c>
      <c r="I68" s="106">
        <f>IF($E68=0,0,INDEX('Escalation factors'!I$6:I$11,MATCH($E68,'Escalation factors'!$B$6:$B$11,0)))</f>
        <v>2.8500000000000001E-2</v>
      </c>
      <c r="J68" s="106"/>
      <c r="K68" s="133"/>
      <c r="L68" s="133"/>
    </row>
    <row r="69" spans="3:12" s="95" customFormat="1" ht="12.75" x14ac:dyDescent="0.2">
      <c r="C69" s="133"/>
      <c r="D69" s="133"/>
      <c r="E69" s="133"/>
      <c r="F69" s="45">
        <v>2024</v>
      </c>
      <c r="G69" s="45">
        <v>2025</v>
      </c>
      <c r="H69" s="45">
        <v>2026</v>
      </c>
      <c r="I69" s="45">
        <v>2027</v>
      </c>
      <c r="J69" s="45"/>
      <c r="K69" s="133"/>
      <c r="L69" s="133"/>
    </row>
    <row r="70" spans="3:12" s="95" customFormat="1" ht="12.75" x14ac:dyDescent="0.2">
      <c r="C70" s="133" t="s">
        <v>93</v>
      </c>
      <c r="D70" s="14" t="s">
        <v>54</v>
      </c>
      <c r="E70" s="133"/>
      <c r="F70" s="156">
        <f>G66</f>
        <v>9181250</v>
      </c>
      <c r="G70" s="156">
        <f>F70*(1+G68)</f>
        <v>9438325</v>
      </c>
      <c r="H70" s="156">
        <f t="shared" ref="H70:I70" si="4">G70*(1+H68)</f>
        <v>9740351.4000000004</v>
      </c>
      <c r="I70" s="156">
        <f t="shared" si="4"/>
        <v>10017951.414899999</v>
      </c>
      <c r="J70" s="156"/>
      <c r="K70" s="158"/>
      <c r="L70" s="172">
        <f>H70*(1+I68)^(9/12)</f>
        <v>9947818.3678350113</v>
      </c>
    </row>
    <row r="71" spans="3:12" s="95" customFormat="1" ht="12.75" x14ac:dyDescent="0.2">
      <c r="C71" s="133"/>
      <c r="D71" s="133"/>
      <c r="E71" s="45" t="s">
        <v>83</v>
      </c>
      <c r="F71" s="133"/>
      <c r="G71" s="133"/>
      <c r="H71" s="133"/>
      <c r="I71" s="133"/>
      <c r="J71" s="133"/>
      <c r="K71" s="133"/>
      <c r="L71" s="133"/>
    </row>
    <row r="72" spans="3:12" s="95" customFormat="1" ht="12.75" x14ac:dyDescent="0.2">
      <c r="C72" s="133" t="s">
        <v>94</v>
      </c>
      <c r="D72" s="14" t="s">
        <v>54</v>
      </c>
      <c r="E72" s="98">
        <f>E66-G66</f>
        <v>0</v>
      </c>
      <c r="F72" s="133"/>
      <c r="G72" s="133"/>
      <c r="H72" s="133"/>
      <c r="I72" s="133"/>
      <c r="J72" s="133"/>
      <c r="K72" s="133"/>
      <c r="L72" s="98">
        <f>E72</f>
        <v>0</v>
      </c>
    </row>
    <row r="73" spans="3:12" s="95" customFormat="1" ht="12.75" x14ac:dyDescent="0.2">
      <c r="C73" s="133"/>
      <c r="D73" s="133"/>
      <c r="E73" s="133"/>
      <c r="F73" s="133"/>
      <c r="G73" s="133"/>
      <c r="H73" s="133"/>
      <c r="I73" s="133"/>
      <c r="J73" s="133"/>
      <c r="K73" s="133"/>
      <c r="L73" s="133"/>
    </row>
    <row r="74" spans="3:12" s="95" customFormat="1" ht="12.75" x14ac:dyDescent="0.2">
      <c r="C74" s="112" t="s">
        <v>195</v>
      </c>
      <c r="D74" s="113" t="s">
        <v>54</v>
      </c>
      <c r="E74" s="122">
        <f>E66</f>
        <v>9181250</v>
      </c>
      <c r="F74" s="159"/>
      <c r="G74" s="159"/>
      <c r="H74" s="159"/>
      <c r="I74" s="159"/>
      <c r="J74" s="159"/>
      <c r="K74" s="159"/>
      <c r="L74" s="160">
        <f>L70+L72</f>
        <v>9947818.3678350113</v>
      </c>
    </row>
    <row r="75" spans="3:12" s="95" customFormat="1" ht="12.75" x14ac:dyDescent="0.2">
      <c r="C75" s="133"/>
      <c r="D75" s="133"/>
      <c r="E75" s="133"/>
      <c r="F75" s="133"/>
      <c r="G75" s="133"/>
      <c r="H75" s="133"/>
      <c r="I75" s="133"/>
      <c r="J75" s="133"/>
      <c r="K75" s="133"/>
      <c r="L75" s="133"/>
    </row>
    <row r="76" spans="3:12" s="95" customFormat="1" ht="15" x14ac:dyDescent="0.25">
      <c r="C76" s="102" t="s">
        <v>60</v>
      </c>
      <c r="D76" s="133"/>
      <c r="E76" s="133"/>
      <c r="F76" s="133"/>
      <c r="G76" s="133"/>
      <c r="H76" s="133"/>
      <c r="I76" s="133"/>
      <c r="J76" s="133"/>
      <c r="K76" s="133"/>
      <c r="L76" s="133"/>
    </row>
    <row r="77" spans="3:12" s="95" customFormat="1" ht="12.75" x14ac:dyDescent="0.2">
      <c r="C77" s="133"/>
      <c r="D77" s="133"/>
      <c r="E77" s="45" t="s">
        <v>83</v>
      </c>
      <c r="F77" s="45" t="s">
        <v>90</v>
      </c>
      <c r="G77" s="45" t="s">
        <v>91</v>
      </c>
      <c r="H77" s="133"/>
      <c r="I77" s="133"/>
      <c r="J77" s="133"/>
      <c r="K77" s="133"/>
      <c r="L77" s="133"/>
    </row>
    <row r="78" spans="3:12" s="95" customFormat="1" ht="12.75" x14ac:dyDescent="0.2">
      <c r="C78" s="133" t="s">
        <v>92</v>
      </c>
      <c r="D78" s="14" t="s">
        <v>54</v>
      </c>
      <c r="E78" s="97">
        <f>Input!$E$47</f>
        <v>31010825</v>
      </c>
      <c r="F78" s="106">
        <f>Input!$E$42</f>
        <v>1</v>
      </c>
      <c r="G78" s="98">
        <f>E78*F78</f>
        <v>31010825</v>
      </c>
      <c r="H78" s="133"/>
      <c r="I78" s="133"/>
      <c r="J78" s="133"/>
      <c r="K78" s="133"/>
      <c r="L78" s="133"/>
    </row>
    <row r="79" spans="3:12" s="95" customFormat="1" ht="12.75" x14ac:dyDescent="0.2">
      <c r="C79" s="133"/>
      <c r="D79" s="133"/>
      <c r="E79" s="45" t="s">
        <v>24</v>
      </c>
      <c r="F79" s="45" t="s">
        <v>84</v>
      </c>
      <c r="G79" s="45">
        <v>2025</v>
      </c>
      <c r="H79" s="45">
        <v>2026</v>
      </c>
      <c r="I79" s="45">
        <v>2027</v>
      </c>
      <c r="J79" s="45"/>
      <c r="K79" s="133"/>
      <c r="L79" s="133"/>
    </row>
    <row r="80" spans="3:12" s="95" customFormat="1" ht="12.75" x14ac:dyDescent="0.2">
      <c r="C80" s="133" t="s">
        <v>85</v>
      </c>
      <c r="D80" s="14" t="s">
        <v>34</v>
      </c>
      <c r="E80" s="101">
        <f>Input!$E$49</f>
        <v>3</v>
      </c>
      <c r="F80" s="96" t="str">
        <f>IF($E80=0,0,INDEX('Escalation factors'!$C$6:$C$11,MATCH($E80,'Escalation factors'!$B$6:$B$11,0)))</f>
        <v>Custom Western Power</v>
      </c>
      <c r="G80" s="106">
        <f>IF($E80=0,0,INDEX('Escalation factors'!G$6:G$11,MATCH($E80,'Escalation factors'!$B$6:$B$11,0)))</f>
        <v>0</v>
      </c>
      <c r="H80" s="106">
        <f>IF($E80=0,0,INDEX('Escalation factors'!H$6:H$11,MATCH($E80,'Escalation factors'!$B$6:$B$11,0)))</f>
        <v>0</v>
      </c>
      <c r="I80" s="106">
        <f>IF($E80=0,0,INDEX('Escalation factors'!I$6:I$11,MATCH($E80,'Escalation factors'!$B$6:$B$11,0)))</f>
        <v>0.26027604876684002</v>
      </c>
      <c r="J80" s="106"/>
      <c r="K80" s="133"/>
      <c r="L80" s="133"/>
    </row>
    <row r="81" spans="3:12" s="95" customFormat="1" ht="12.75" x14ac:dyDescent="0.2">
      <c r="C81" s="133"/>
      <c r="D81" s="133"/>
      <c r="E81" s="133"/>
      <c r="F81" s="45">
        <v>2024</v>
      </c>
      <c r="G81" s="45">
        <v>2025</v>
      </c>
      <c r="H81" s="45">
        <v>2026</v>
      </c>
      <c r="I81" s="45">
        <v>2027</v>
      </c>
      <c r="J81" s="45"/>
      <c r="K81" s="133"/>
      <c r="L81" s="133"/>
    </row>
    <row r="82" spans="3:12" s="95" customFormat="1" ht="12.75" x14ac:dyDescent="0.2">
      <c r="C82" s="133" t="s">
        <v>93</v>
      </c>
      <c r="D82" s="14" t="s">
        <v>54</v>
      </c>
      <c r="E82" s="133"/>
      <c r="F82" s="156">
        <f>G78</f>
        <v>31010825</v>
      </c>
      <c r="G82" s="156">
        <f>F82*(1+G80)</f>
        <v>31010825</v>
      </c>
      <c r="H82" s="156">
        <f t="shared" ref="H82:I82" si="5">G82*(1+H80)</f>
        <v>31010825</v>
      </c>
      <c r="I82" s="156">
        <f t="shared" si="5"/>
        <v>39082199.99999994</v>
      </c>
      <c r="J82" s="156"/>
      <c r="K82" s="158"/>
      <c r="L82" s="172">
        <f>I82</f>
        <v>39082199.99999994</v>
      </c>
    </row>
    <row r="83" spans="3:12" s="95" customFormat="1" ht="12.75" x14ac:dyDescent="0.2">
      <c r="C83" s="133"/>
      <c r="D83" s="133"/>
      <c r="E83" s="45" t="s">
        <v>83</v>
      </c>
      <c r="F83" s="133"/>
      <c r="G83" s="133"/>
      <c r="H83" s="133"/>
      <c r="I83" s="133"/>
      <c r="J83" s="133"/>
      <c r="K83" s="133"/>
      <c r="L83" s="133"/>
    </row>
    <row r="84" spans="3:12" s="95" customFormat="1" ht="12.75" x14ac:dyDescent="0.2">
      <c r="C84" s="133" t="s">
        <v>94</v>
      </c>
      <c r="D84" s="14" t="s">
        <v>54</v>
      </c>
      <c r="E84" s="98">
        <f>E78-G78</f>
        <v>0</v>
      </c>
      <c r="F84" s="133"/>
      <c r="G84" s="133"/>
      <c r="H84" s="133"/>
      <c r="I84" s="133"/>
      <c r="J84" s="133"/>
      <c r="K84" s="133"/>
      <c r="L84" s="98">
        <f>E84</f>
        <v>0</v>
      </c>
    </row>
    <row r="85" spans="3:12" s="95" customFormat="1" ht="12.75" x14ac:dyDescent="0.2">
      <c r="C85" s="133"/>
      <c r="D85" s="133"/>
      <c r="E85" s="133"/>
      <c r="F85" s="133"/>
      <c r="G85" s="133"/>
      <c r="H85" s="133"/>
      <c r="I85" s="133"/>
      <c r="J85" s="133"/>
      <c r="K85" s="133"/>
      <c r="L85" s="133"/>
    </row>
    <row r="86" spans="3:12" s="95" customFormat="1" ht="12.75" x14ac:dyDescent="0.2">
      <c r="C86" s="112" t="s">
        <v>197</v>
      </c>
      <c r="D86" s="113" t="s">
        <v>54</v>
      </c>
      <c r="E86" s="122">
        <f>E78</f>
        <v>31010825</v>
      </c>
      <c r="F86" s="159"/>
      <c r="G86" s="159"/>
      <c r="H86" s="159"/>
      <c r="I86" s="159"/>
      <c r="J86" s="159"/>
      <c r="K86" s="159"/>
      <c r="L86" s="160">
        <f>L82+L84</f>
        <v>39082199.99999994</v>
      </c>
    </row>
    <row r="87" spans="3:12" s="95" customFormat="1" ht="12.75" x14ac:dyDescent="0.2">
      <c r="C87" s="133"/>
      <c r="D87" s="133"/>
      <c r="E87" s="133"/>
      <c r="F87" s="133"/>
      <c r="G87" s="133"/>
      <c r="H87" s="133"/>
      <c r="I87" s="133"/>
      <c r="J87" s="133"/>
      <c r="K87" s="133"/>
      <c r="L87" s="133"/>
    </row>
    <row r="88" spans="3:12" s="95" customFormat="1" ht="15" x14ac:dyDescent="0.25">
      <c r="C88" s="102" t="s">
        <v>186</v>
      </c>
      <c r="D88" s="133"/>
      <c r="E88" s="133"/>
      <c r="F88" s="133"/>
      <c r="G88" s="133"/>
      <c r="H88" s="133"/>
      <c r="I88" s="133"/>
      <c r="J88" s="133"/>
      <c r="K88" s="133"/>
      <c r="L88" s="133"/>
    </row>
    <row r="89" spans="3:12" s="95" customFormat="1" ht="12.75" x14ac:dyDescent="0.2">
      <c r="C89" s="133"/>
      <c r="D89" s="133"/>
      <c r="E89" s="45" t="s">
        <v>83</v>
      </c>
      <c r="F89" s="45" t="s">
        <v>90</v>
      </c>
      <c r="G89" s="45" t="s">
        <v>91</v>
      </c>
      <c r="H89" s="133"/>
      <c r="I89" s="133"/>
      <c r="J89" s="133"/>
      <c r="K89" s="133"/>
      <c r="L89" s="133"/>
    </row>
    <row r="90" spans="3:12" s="95" customFormat="1" ht="12.75" x14ac:dyDescent="0.2">
      <c r="C90" s="133" t="s">
        <v>92</v>
      </c>
      <c r="D90" s="14" t="s">
        <v>54</v>
      </c>
      <c r="E90" s="97">
        <f>Input!$E$53</f>
        <v>27461389</v>
      </c>
      <c r="F90" s="106">
        <f>Input!$E$42</f>
        <v>1</v>
      </c>
      <c r="G90" s="98">
        <f>E90*F90</f>
        <v>27461389</v>
      </c>
      <c r="H90" s="133"/>
      <c r="I90" s="133"/>
      <c r="J90" s="133"/>
      <c r="K90" s="133"/>
      <c r="L90" s="133"/>
    </row>
    <row r="91" spans="3:12" s="95" customFormat="1" ht="12.75" x14ac:dyDescent="0.2">
      <c r="C91" s="133"/>
      <c r="D91" s="133"/>
      <c r="E91" s="45" t="s">
        <v>24</v>
      </c>
      <c r="F91" s="45" t="s">
        <v>84</v>
      </c>
      <c r="G91" s="45">
        <v>2025</v>
      </c>
      <c r="H91" s="45">
        <v>2026</v>
      </c>
      <c r="I91" s="45">
        <v>2027</v>
      </c>
      <c r="J91" s="45"/>
      <c r="K91" s="133"/>
      <c r="L91" s="133"/>
    </row>
    <row r="92" spans="3:12" s="95" customFormat="1" ht="12.75" x14ac:dyDescent="0.2">
      <c r="C92" s="133" t="s">
        <v>85</v>
      </c>
      <c r="D92" s="14" t="s">
        <v>34</v>
      </c>
      <c r="E92" s="101">
        <f>Input!$E$55</f>
        <v>1</v>
      </c>
      <c r="F92" s="96" t="str">
        <f>IF($E92=0,0,INDEX('Escalation factors'!$C$6:$C$11,MATCH($E92,'Escalation factors'!$B$6:$B$11,0)))</f>
        <v>WA WPI - Labour</v>
      </c>
      <c r="G92" s="106">
        <f>IF($E92=0,0,INDEX('Escalation factors'!G$6:G$11,MATCH($E92,'Escalation factors'!$B$6:$B$11,0)))</f>
        <v>3.7499999999999999E-2</v>
      </c>
      <c r="H92" s="106">
        <f>IF($E92=0,0,INDEX('Escalation factors'!H$6:H$11,MATCH($E92,'Escalation factors'!$B$6:$B$11,0)))</f>
        <v>3.5000000000000003E-2</v>
      </c>
      <c r="I92" s="106">
        <f>IF($E92=0,0,INDEX('Escalation factors'!I$6:I$11,MATCH($E92,'Escalation factors'!$B$6:$B$11,0)))</f>
        <v>0.03</v>
      </c>
      <c r="J92" s="106"/>
      <c r="K92" s="133"/>
      <c r="L92" s="133"/>
    </row>
    <row r="93" spans="3:12" s="95" customFormat="1" ht="12.75" x14ac:dyDescent="0.2">
      <c r="C93" s="133"/>
      <c r="D93" s="133"/>
      <c r="E93" s="133"/>
      <c r="F93" s="45">
        <v>2024</v>
      </c>
      <c r="G93" s="45">
        <v>2025</v>
      </c>
      <c r="H93" s="45">
        <v>2026</v>
      </c>
      <c r="I93" s="45">
        <v>2027</v>
      </c>
      <c r="J93" s="45"/>
      <c r="K93" s="133"/>
      <c r="L93" s="133"/>
    </row>
    <row r="94" spans="3:12" s="95" customFormat="1" ht="12.75" x14ac:dyDescent="0.2">
      <c r="C94" s="133" t="s">
        <v>93</v>
      </c>
      <c r="D94" s="14" t="s">
        <v>54</v>
      </c>
      <c r="E94" s="133"/>
      <c r="F94" s="156">
        <f>G90</f>
        <v>27461389</v>
      </c>
      <c r="G94" s="156">
        <f>F94*(1+G92)</f>
        <v>28491191.087500002</v>
      </c>
      <c r="H94" s="156">
        <f t="shared" ref="H94:I94" si="6">G94*(1+H92)</f>
        <v>29488382.775562499</v>
      </c>
      <c r="I94" s="156">
        <f t="shared" si="6"/>
        <v>30373034.258829374</v>
      </c>
      <c r="J94" s="156"/>
      <c r="K94" s="158"/>
      <c r="L94" s="172">
        <f>H94*(1+I92)^(9/12)</f>
        <v>30149413.891936302</v>
      </c>
    </row>
    <row r="95" spans="3:12" s="95" customFormat="1" ht="12.75" x14ac:dyDescent="0.2">
      <c r="C95" s="133"/>
      <c r="D95" s="133"/>
      <c r="E95" s="45" t="s">
        <v>83</v>
      </c>
      <c r="F95" s="133"/>
      <c r="G95" s="133"/>
      <c r="H95" s="133"/>
      <c r="I95" s="133"/>
      <c r="J95" s="133"/>
      <c r="K95" s="133"/>
      <c r="L95" s="133"/>
    </row>
    <row r="96" spans="3:12" s="95" customFormat="1" ht="12.75" x14ac:dyDescent="0.2">
      <c r="C96" s="133" t="s">
        <v>94</v>
      </c>
      <c r="D96" s="14" t="s">
        <v>54</v>
      </c>
      <c r="E96" s="98">
        <f>E90-G90</f>
        <v>0</v>
      </c>
      <c r="F96" s="133"/>
      <c r="G96" s="133"/>
      <c r="H96" s="133"/>
      <c r="I96" s="133"/>
      <c r="J96" s="133"/>
      <c r="K96" s="133"/>
      <c r="L96" s="98">
        <f>E96</f>
        <v>0</v>
      </c>
    </row>
    <row r="97" spans="1:13" s="95" customFormat="1" ht="12.75" x14ac:dyDescent="0.2">
      <c r="C97" s="133"/>
      <c r="D97" s="133"/>
      <c r="E97" s="133"/>
      <c r="F97" s="133"/>
      <c r="G97" s="133"/>
      <c r="H97" s="133"/>
      <c r="I97" s="133"/>
      <c r="J97" s="133"/>
      <c r="K97" s="133"/>
      <c r="L97" s="133"/>
    </row>
    <row r="98" spans="1:13" s="95" customFormat="1" ht="12.75" x14ac:dyDescent="0.2">
      <c r="C98" s="112" t="s">
        <v>186</v>
      </c>
      <c r="D98" s="113" t="s">
        <v>54</v>
      </c>
      <c r="E98" s="122">
        <f>E90</f>
        <v>27461389</v>
      </c>
      <c r="F98" s="159"/>
      <c r="G98" s="159"/>
      <c r="H98" s="159"/>
      <c r="I98" s="159"/>
      <c r="J98" s="159"/>
      <c r="K98" s="159"/>
      <c r="L98" s="160">
        <f>L94+L96</f>
        <v>30149413.891936302</v>
      </c>
    </row>
    <row r="99" spans="1:13" s="95" customFormat="1" ht="12.75" x14ac:dyDescent="0.2">
      <c r="C99" s="133"/>
      <c r="D99" s="133"/>
      <c r="E99" s="133"/>
      <c r="F99" s="133"/>
      <c r="G99" s="133"/>
      <c r="H99" s="133"/>
      <c r="I99" s="133"/>
      <c r="J99" s="133"/>
      <c r="K99" s="133"/>
      <c r="L99" s="133"/>
    </row>
    <row r="100" spans="1:13" s="95" customFormat="1" ht="15" x14ac:dyDescent="0.25">
      <c r="C100" s="102" t="s">
        <v>63</v>
      </c>
      <c r="D100" s="133"/>
      <c r="E100" s="133"/>
      <c r="F100" s="133"/>
      <c r="G100" s="133"/>
      <c r="H100" s="133"/>
      <c r="I100" s="133"/>
      <c r="J100" s="133"/>
      <c r="K100" s="133"/>
      <c r="L100" s="133"/>
    </row>
    <row r="101" spans="1:13" s="95" customFormat="1" ht="12.75" x14ac:dyDescent="0.2">
      <c r="C101" s="133"/>
      <c r="D101" s="133"/>
      <c r="E101" s="45" t="s">
        <v>95</v>
      </c>
      <c r="F101" s="45" t="s">
        <v>96</v>
      </c>
      <c r="G101" s="133"/>
      <c r="H101" s="133"/>
      <c r="I101" s="133"/>
      <c r="J101" s="133"/>
      <c r="K101" s="133"/>
      <c r="L101" s="133"/>
    </row>
    <row r="102" spans="1:13" s="95" customFormat="1" ht="12.75" x14ac:dyDescent="0.2">
      <c r="C102" s="133" t="s">
        <v>97</v>
      </c>
      <c r="D102" s="133" t="s">
        <v>54</v>
      </c>
      <c r="E102" s="110">
        <f>Input!$E$60</f>
        <v>1</v>
      </c>
      <c r="F102" s="111">
        <f>Input!$E$61</f>
        <v>0.15</v>
      </c>
      <c r="G102" s="133"/>
      <c r="H102" s="133"/>
      <c r="I102" s="133"/>
      <c r="J102" s="133"/>
      <c r="K102" s="133"/>
      <c r="L102" s="107">
        <f>SUM(L49,L62,L74,L86,L98)*F102*E102</f>
        <v>58901019.047497474</v>
      </c>
    </row>
    <row r="103" spans="1:13" s="95" customFormat="1" ht="12.75" x14ac:dyDescent="0.2">
      <c r="C103" s="133"/>
      <c r="D103" s="133"/>
      <c r="E103" s="133"/>
      <c r="F103" s="133"/>
      <c r="G103" s="133"/>
      <c r="H103" s="133"/>
      <c r="I103" s="133"/>
      <c r="J103" s="133"/>
      <c r="K103" s="133"/>
      <c r="L103" s="133"/>
    </row>
    <row r="104" spans="1:13" s="95" customFormat="1" ht="13.5" thickBot="1" x14ac:dyDescent="0.25">
      <c r="C104" s="109" t="s">
        <v>98</v>
      </c>
      <c r="D104" s="108" t="s">
        <v>54</v>
      </c>
      <c r="E104" s="129">
        <f>SUM(E98,E49,E62,E74,E86)*1.15</f>
        <v>427665999.69999999</v>
      </c>
      <c r="F104" s="161"/>
      <c r="G104" s="161"/>
      <c r="H104" s="161"/>
      <c r="I104" s="161"/>
      <c r="J104" s="161"/>
      <c r="K104" s="161"/>
      <c r="L104" s="162">
        <f>SUM(L49,L62,L74,L86,L98,L102)</f>
        <v>451574479.36414731</v>
      </c>
    </row>
    <row r="105" spans="1:13" s="95" customFormat="1" ht="13.5" thickTop="1" x14ac:dyDescent="0.2">
      <c r="C105" s="133"/>
      <c r="D105" s="14"/>
      <c r="E105" s="133"/>
      <c r="F105" s="133"/>
      <c r="G105" s="133"/>
      <c r="H105" s="133"/>
      <c r="I105" s="133"/>
      <c r="J105" s="133"/>
      <c r="K105" s="133"/>
      <c r="L105" s="133"/>
    </row>
    <row r="106" spans="1:13" s="95" customFormat="1" ht="12.75" x14ac:dyDescent="0.2">
      <c r="A106" s="133"/>
      <c r="B106" s="133"/>
      <c r="C106" s="133"/>
      <c r="D106" s="133"/>
      <c r="E106" s="133"/>
      <c r="F106" s="133"/>
      <c r="G106" s="133"/>
      <c r="H106" s="133"/>
      <c r="I106" s="133"/>
      <c r="J106" s="133"/>
      <c r="K106" s="133"/>
      <c r="L106" s="133"/>
      <c r="M106" s="163"/>
    </row>
    <row r="107" spans="1:13" s="95" customFormat="1" ht="12.75" x14ac:dyDescent="0.2">
      <c r="C107" s="133"/>
      <c r="D107" s="133"/>
      <c r="E107" s="133"/>
      <c r="F107" s="133"/>
      <c r="G107" s="133"/>
      <c r="H107" s="133"/>
      <c r="I107" s="133"/>
      <c r="J107" s="133"/>
      <c r="K107" s="133"/>
      <c r="L107" s="133"/>
    </row>
    <row r="108" spans="1:13" s="95" customFormat="1" ht="12.75" x14ac:dyDescent="0.2">
      <c r="C108" s="133"/>
      <c r="D108" s="133"/>
      <c r="E108" s="133"/>
      <c r="F108" s="133"/>
      <c r="G108" s="133"/>
      <c r="H108" s="133"/>
      <c r="I108" s="133"/>
      <c r="J108" s="133"/>
      <c r="K108" s="133"/>
      <c r="L108" s="133"/>
    </row>
    <row r="109" spans="1:13" s="95" customFormat="1" ht="12.75" x14ac:dyDescent="0.2">
      <c r="C109" s="133"/>
      <c r="D109" s="133"/>
      <c r="E109" s="133"/>
      <c r="F109" s="133"/>
      <c r="G109" s="133"/>
      <c r="H109" s="133"/>
      <c r="I109" s="133"/>
      <c r="J109" s="133"/>
      <c r="K109" s="133"/>
      <c r="L109" s="133"/>
    </row>
    <row r="110" spans="1:13" s="95" customFormat="1" ht="15" x14ac:dyDescent="0.25">
      <c r="C110" s="102" t="s">
        <v>70</v>
      </c>
      <c r="D110" s="133"/>
      <c r="E110" s="133"/>
      <c r="F110" s="133"/>
      <c r="G110" s="133"/>
      <c r="H110" s="133"/>
      <c r="I110" s="133"/>
      <c r="J110" s="133"/>
      <c r="K110" s="133"/>
      <c r="L110" s="133"/>
    </row>
    <row r="111" spans="1:13" s="95" customFormat="1" ht="12.75" hidden="1" x14ac:dyDescent="0.2">
      <c r="C111" s="133"/>
      <c r="D111" s="133"/>
      <c r="E111" s="133"/>
      <c r="F111" s="133"/>
      <c r="G111" s="133"/>
      <c r="H111" s="133"/>
      <c r="I111" s="133"/>
      <c r="J111" s="133"/>
      <c r="K111" s="133"/>
      <c r="L111" s="133"/>
    </row>
    <row r="112" spans="1:13" s="95" customFormat="1" ht="12.75" hidden="1" x14ac:dyDescent="0.2">
      <c r="C112" s="133"/>
      <c r="D112" s="133"/>
      <c r="E112" s="133"/>
      <c r="F112" s="133"/>
      <c r="G112" s="133"/>
      <c r="H112" s="133"/>
      <c r="I112" s="133"/>
      <c r="J112" s="133"/>
      <c r="K112" s="133"/>
      <c r="L112" s="133"/>
    </row>
    <row r="113" spans="3:12" s="95" customFormat="1" ht="12.75" hidden="1" x14ac:dyDescent="0.2">
      <c r="C113" s="133"/>
      <c r="D113" s="133"/>
      <c r="E113" s="133"/>
      <c r="F113" s="133"/>
      <c r="G113" s="133"/>
      <c r="H113" s="133"/>
      <c r="I113" s="133"/>
      <c r="J113" s="133"/>
      <c r="K113" s="133"/>
      <c r="L113" s="133"/>
    </row>
    <row r="114" spans="3:12" s="95" customFormat="1" ht="12.75" hidden="1" x14ac:dyDescent="0.2">
      <c r="C114" s="133"/>
      <c r="D114" s="133"/>
      <c r="E114" s="133"/>
      <c r="F114" s="133"/>
      <c r="G114" s="133"/>
      <c r="H114" s="133"/>
      <c r="I114" s="133"/>
      <c r="J114" s="133"/>
      <c r="K114" s="133"/>
      <c r="L114" s="133"/>
    </row>
    <row r="115" spans="3:12" s="95" customFormat="1" ht="12.75" hidden="1" x14ac:dyDescent="0.2">
      <c r="C115" s="133"/>
      <c r="D115" s="133"/>
      <c r="E115" s="133"/>
      <c r="F115" s="133"/>
      <c r="G115" s="133"/>
      <c r="H115" s="133"/>
      <c r="I115" s="133"/>
      <c r="J115" s="133"/>
      <c r="K115" s="133"/>
      <c r="L115" s="133"/>
    </row>
    <row r="116" spans="3:12" s="95" customFormat="1" ht="12.75" hidden="1" x14ac:dyDescent="0.2">
      <c r="C116" s="133"/>
      <c r="D116" s="133"/>
      <c r="E116" s="133"/>
      <c r="F116" s="133"/>
      <c r="G116" s="133"/>
      <c r="H116" s="133"/>
      <c r="I116" s="133"/>
      <c r="J116" s="133"/>
      <c r="K116" s="133"/>
      <c r="L116" s="133"/>
    </row>
    <row r="117" spans="3:12" s="95" customFormat="1" ht="12.75" hidden="1" x14ac:dyDescent="0.2">
      <c r="C117" s="133"/>
      <c r="D117" s="133"/>
      <c r="E117" s="133"/>
      <c r="F117" s="133"/>
      <c r="G117" s="133"/>
      <c r="H117" s="133"/>
      <c r="I117" s="133"/>
      <c r="J117" s="133"/>
      <c r="K117" s="133"/>
      <c r="L117" s="133"/>
    </row>
    <row r="118" spans="3:12" s="95" customFormat="1" ht="12.75" hidden="1" x14ac:dyDescent="0.2">
      <c r="C118" s="133"/>
      <c r="D118" s="133"/>
      <c r="E118" s="133"/>
      <c r="F118" s="133"/>
      <c r="G118" s="133"/>
      <c r="H118" s="133"/>
      <c r="I118" s="133"/>
      <c r="J118" s="133"/>
      <c r="K118" s="133"/>
      <c r="L118" s="133"/>
    </row>
    <row r="119" spans="3:12" s="95" customFormat="1" ht="12.75" hidden="1" x14ac:dyDescent="0.2">
      <c r="C119" s="133"/>
      <c r="D119" s="133"/>
      <c r="E119" s="133"/>
      <c r="F119" s="133"/>
      <c r="G119" s="133"/>
      <c r="H119" s="133"/>
      <c r="I119" s="133"/>
      <c r="J119" s="133"/>
      <c r="K119" s="133"/>
      <c r="L119" s="133"/>
    </row>
    <row r="120" spans="3:12" s="95" customFormat="1" ht="12.75" hidden="1" x14ac:dyDescent="0.2">
      <c r="C120" s="133"/>
      <c r="D120" s="133"/>
      <c r="E120" s="133"/>
      <c r="F120" s="133"/>
      <c r="G120" s="133"/>
      <c r="H120" s="133"/>
      <c r="I120" s="133"/>
      <c r="J120" s="133"/>
      <c r="K120" s="133"/>
      <c r="L120" s="133"/>
    </row>
    <row r="121" spans="3:12" s="95" customFormat="1" ht="12.75" hidden="1" x14ac:dyDescent="0.2"/>
    <row r="122" spans="3:12" s="95" customFormat="1" ht="12.75" hidden="1" x14ac:dyDescent="0.2"/>
    <row r="123" spans="3:12" s="95" customFormat="1" ht="12.75" hidden="1" x14ac:dyDescent="0.2"/>
    <row r="124" spans="3:12" s="95" customFormat="1" ht="12.75" hidden="1" x14ac:dyDescent="0.2"/>
    <row r="125" spans="3:12" s="95" customFormat="1" ht="12.75" hidden="1" x14ac:dyDescent="0.2"/>
    <row r="126" spans="3:12" s="95" customFormat="1" ht="12.75" hidden="1" x14ac:dyDescent="0.2"/>
    <row r="127" spans="3:12" s="95" customFormat="1" ht="12.75" hidden="1" x14ac:dyDescent="0.2"/>
    <row r="128" spans="3:12"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364BE-62B2-46D7-90B5-71F247A3C71C}">
  <sheetPr codeName="Sheet6">
    <tabColor rgb="FF0070C0"/>
  </sheetPr>
  <dimension ref="A1:BG154"/>
  <sheetViews>
    <sheetView showGridLines="0" zoomScaleNormal="100" workbookViewId="0">
      <pane ySplit="10" topLeftCell="A11" activePane="bottomLeft" state="frozen"/>
      <selection pane="bottomLeft" activeCell="A11" sqref="A11"/>
    </sheetView>
  </sheetViews>
  <sheetFormatPr defaultColWidth="0" defaultRowHeight="14.25" zeroHeight="1" x14ac:dyDescent="0.2"/>
  <cols>
    <col min="1" max="1" width="3.28515625" style="53" customWidth="1"/>
    <col min="2" max="2" width="4" style="53" bestFit="1" customWidth="1"/>
    <col min="3" max="3" width="45" style="53" bestFit="1" customWidth="1"/>
    <col min="4" max="4" width="13.5703125" style="53" bestFit="1" customWidth="1"/>
    <col min="5" max="5" width="12.5703125" style="53" bestFit="1" customWidth="1"/>
    <col min="6" max="6" width="12.85546875" style="53" bestFit="1" customWidth="1"/>
    <col min="7" max="7" width="13.42578125" style="53" bestFit="1" customWidth="1"/>
    <col min="8" max="10" width="12.85546875" style="53" bestFit="1" customWidth="1"/>
    <col min="11" max="11" width="12.5703125" style="53" customWidth="1"/>
    <col min="12" max="12" width="12.85546875" style="53" bestFit="1" customWidth="1"/>
    <col min="13" max="13" width="10.7109375" style="53" bestFit="1" customWidth="1"/>
    <col min="14" max="14" width="1.7109375" style="53" customWidth="1"/>
    <col min="15" max="16" width="9.140625" style="56" hidden="1" customWidth="1"/>
    <col min="17" max="59" width="0" style="56" hidden="1" customWidth="1"/>
    <col min="60" max="16384" width="9.140625" style="56" hidden="1"/>
  </cols>
  <sheetData>
    <row r="1" spans="1:14" ht="20.25" x14ac:dyDescent="0.3">
      <c r="A1" s="52" t="str">
        <f>Summary!$B$1</f>
        <v>Benchmark Reserve Capacity Price</v>
      </c>
      <c r="B1" s="52"/>
      <c r="C1" s="52"/>
      <c r="D1" s="52"/>
      <c r="E1" s="52"/>
      <c r="F1" s="52"/>
      <c r="G1" s="52"/>
      <c r="H1" s="52"/>
      <c r="I1" s="52"/>
      <c r="J1" s="52"/>
      <c r="K1" s="52"/>
      <c r="L1" s="52"/>
      <c r="M1" s="52"/>
      <c r="N1" s="133"/>
    </row>
    <row r="2" spans="1:14" ht="15.75" x14ac:dyDescent="0.25">
      <c r="A2" s="21" t="s">
        <v>99</v>
      </c>
      <c r="B2" s="21"/>
      <c r="C2" s="21"/>
      <c r="D2" s="21"/>
      <c r="E2" s="21"/>
      <c r="F2" s="21"/>
      <c r="G2" s="21"/>
      <c r="H2" s="21"/>
      <c r="I2" s="21"/>
      <c r="J2" s="21"/>
      <c r="K2" s="21"/>
      <c r="L2" s="21"/>
      <c r="M2" s="21"/>
      <c r="N2" s="133"/>
    </row>
    <row r="3" spans="1:14" s="60" customFormat="1" ht="12.75" x14ac:dyDescent="0.2">
      <c r="A3" s="133"/>
      <c r="B3" s="133"/>
      <c r="C3" s="133"/>
      <c r="D3" s="133"/>
      <c r="E3" s="152"/>
      <c r="F3" s="152"/>
      <c r="G3" s="152"/>
      <c r="H3" s="152"/>
      <c r="I3" s="152"/>
      <c r="J3" s="152"/>
      <c r="K3" s="152"/>
      <c r="L3" s="133"/>
      <c r="M3" s="133"/>
      <c r="N3" s="133"/>
    </row>
    <row r="4" spans="1:14" s="60" customFormat="1" ht="12.75" x14ac:dyDescent="0.2">
      <c r="A4" s="133"/>
      <c r="B4" s="133"/>
      <c r="C4" s="133"/>
      <c r="D4" s="133"/>
      <c r="E4" s="152"/>
      <c r="F4" s="152"/>
      <c r="G4" s="152"/>
      <c r="H4" s="152"/>
      <c r="I4" s="152"/>
      <c r="J4" s="152"/>
      <c r="K4" s="152"/>
      <c r="L4" s="133"/>
      <c r="M4" s="133"/>
      <c r="N4" s="133"/>
    </row>
    <row r="5" spans="1:14" ht="15" x14ac:dyDescent="0.25">
      <c r="A5" s="6"/>
      <c r="B5" s="6"/>
      <c r="C5" s="6" t="s">
        <v>11</v>
      </c>
      <c r="D5" s="6"/>
      <c r="E5" s="6"/>
      <c r="F5" s="6"/>
      <c r="G5" s="6"/>
      <c r="H5" s="6"/>
      <c r="I5" s="6"/>
      <c r="J5" s="6"/>
      <c r="K5" s="6"/>
      <c r="L5" s="6"/>
      <c r="M5" s="6"/>
      <c r="N5" s="133"/>
    </row>
    <row r="6" spans="1:14" s="99" customFormat="1" ht="12.75" x14ac:dyDescent="0.2">
      <c r="A6" s="133"/>
      <c r="B6" s="133"/>
      <c r="C6" s="133"/>
      <c r="D6" s="133"/>
      <c r="E6" s="152"/>
      <c r="F6" s="152"/>
      <c r="G6" s="152"/>
      <c r="H6" s="152"/>
      <c r="I6" s="152"/>
      <c r="J6" s="152"/>
      <c r="K6" s="152"/>
      <c r="L6" s="133"/>
      <c r="M6" s="133"/>
      <c r="N6" s="133"/>
    </row>
    <row r="7" spans="1:14" s="99" customFormat="1" ht="12.75" x14ac:dyDescent="0.2">
      <c r="A7" s="133"/>
      <c r="B7" s="133"/>
      <c r="C7" s="133"/>
      <c r="D7" s="133"/>
      <c r="E7" s="133"/>
      <c r="F7" s="133"/>
      <c r="G7" s="133"/>
      <c r="H7" s="133"/>
      <c r="I7" s="133"/>
      <c r="J7" s="133"/>
      <c r="K7" s="133"/>
      <c r="L7" s="133"/>
      <c r="M7" s="133"/>
      <c r="N7" s="133"/>
    </row>
    <row r="8" spans="1:14" s="99" customFormat="1" ht="12.75" x14ac:dyDescent="0.2">
      <c r="A8" s="133"/>
      <c r="B8" s="133"/>
      <c r="C8" s="133" t="s">
        <v>102</v>
      </c>
      <c r="D8" s="14" t="s">
        <v>26</v>
      </c>
      <c r="E8" s="121">
        <f>SUM(E31,E54,E70,E85,E98,E113)</f>
        <v>7333460</v>
      </c>
      <c r="F8" s="164"/>
      <c r="G8" s="133"/>
      <c r="H8" s="133"/>
      <c r="I8" s="133"/>
      <c r="J8" s="133"/>
      <c r="K8" s="133"/>
      <c r="L8" s="98">
        <f>SUM(L31,L54,L70,L85,L98,L113)</f>
        <v>8132636.1499716518</v>
      </c>
      <c r="M8" s="133"/>
      <c r="N8" s="133"/>
    </row>
    <row r="9" spans="1:14" s="99" customFormat="1" ht="12.75" x14ac:dyDescent="0.2">
      <c r="A9" s="133"/>
      <c r="B9" s="133"/>
      <c r="C9" s="133"/>
      <c r="D9" s="133"/>
      <c r="E9" s="133"/>
      <c r="F9" s="133"/>
      <c r="G9" s="133"/>
      <c r="H9" s="133"/>
      <c r="I9" s="133"/>
      <c r="J9" s="133"/>
      <c r="K9" s="133"/>
      <c r="L9" s="133"/>
      <c r="M9" s="133"/>
      <c r="N9" s="133"/>
    </row>
    <row r="10" spans="1:14" ht="15" x14ac:dyDescent="0.25">
      <c r="A10" s="6"/>
      <c r="B10" s="6"/>
      <c r="C10" s="6" t="s">
        <v>76</v>
      </c>
      <c r="D10" s="6"/>
      <c r="E10" s="6"/>
      <c r="F10" s="6"/>
      <c r="G10" s="6"/>
      <c r="H10" s="6"/>
      <c r="I10" s="6"/>
      <c r="J10" s="6"/>
      <c r="K10" s="6"/>
      <c r="L10" s="6"/>
      <c r="M10" s="6"/>
      <c r="N10" s="133"/>
    </row>
    <row r="11" spans="1:14" s="99" customFormat="1" ht="12.75" x14ac:dyDescent="0.2">
      <c r="A11" s="133"/>
      <c r="B11" s="133"/>
      <c r="C11" s="133"/>
      <c r="D11" s="133"/>
      <c r="E11" s="133"/>
      <c r="F11" s="133"/>
      <c r="G11" s="133"/>
      <c r="H11" s="133"/>
      <c r="I11" s="133"/>
      <c r="J11" s="133"/>
      <c r="K11" s="133"/>
      <c r="L11" s="133"/>
      <c r="M11" s="133"/>
      <c r="N11" s="133"/>
    </row>
    <row r="12" spans="1:14" s="99" customFormat="1" ht="12.75" x14ac:dyDescent="0.2">
      <c r="A12" s="54"/>
      <c r="B12" s="54"/>
      <c r="C12" s="54" t="s">
        <v>100</v>
      </c>
      <c r="D12" s="54"/>
      <c r="E12" s="54"/>
      <c r="F12" s="54"/>
      <c r="G12" s="54"/>
      <c r="H12" s="54"/>
      <c r="I12" s="54"/>
      <c r="J12" s="54"/>
      <c r="K12" s="54"/>
      <c r="L12" s="54"/>
      <c r="M12" s="54"/>
    </row>
    <row r="13" spans="1:14" s="99" customFormat="1" ht="12.75" x14ac:dyDescent="0.2">
      <c r="A13" s="133"/>
      <c r="B13" s="133"/>
      <c r="C13" s="133"/>
      <c r="D13" s="133"/>
      <c r="E13" s="133"/>
      <c r="F13" s="133"/>
      <c r="G13" s="133"/>
      <c r="H13" s="133"/>
      <c r="I13" s="133"/>
      <c r="J13" s="133"/>
      <c r="K13" s="133"/>
      <c r="L13" s="133"/>
      <c r="M13" s="133"/>
    </row>
    <row r="14" spans="1:14" s="99" customFormat="1" ht="12.75" x14ac:dyDescent="0.2">
      <c r="A14" s="133"/>
      <c r="B14" s="133"/>
      <c r="C14" s="133"/>
      <c r="D14" s="133"/>
      <c r="E14" s="45" t="s">
        <v>26</v>
      </c>
      <c r="F14" s="45" t="s">
        <v>90</v>
      </c>
      <c r="G14" s="45" t="s">
        <v>91</v>
      </c>
      <c r="H14" s="133"/>
      <c r="I14" s="133"/>
      <c r="J14" s="133"/>
      <c r="K14" s="133"/>
      <c r="L14" s="169" t="s">
        <v>202</v>
      </c>
      <c r="M14" s="133"/>
    </row>
    <row r="15" spans="1:14" s="99" customFormat="1" ht="12.75" x14ac:dyDescent="0.2">
      <c r="A15" s="133"/>
      <c r="B15" s="133"/>
      <c r="C15" s="133" t="s">
        <v>103</v>
      </c>
      <c r="D15" s="14" t="s">
        <v>54</v>
      </c>
      <c r="E15" s="97">
        <f>Input!$E$67</f>
        <v>4542096</v>
      </c>
      <c r="F15" s="106">
        <f>Input!$E$68</f>
        <v>0.8</v>
      </c>
      <c r="G15" s="98">
        <f>E15*F15</f>
        <v>3633676.8000000003</v>
      </c>
      <c r="H15" s="133"/>
      <c r="I15" s="133"/>
      <c r="J15" s="133"/>
      <c r="K15" s="133"/>
      <c r="L15" s="133"/>
      <c r="M15" s="133"/>
    </row>
    <row r="16" spans="1:14" s="99" customFormat="1" ht="12.75" x14ac:dyDescent="0.2">
      <c r="A16" s="133"/>
      <c r="B16" s="133"/>
      <c r="C16" s="133"/>
      <c r="D16" s="133"/>
      <c r="E16" s="45" t="s">
        <v>24</v>
      </c>
      <c r="F16" s="45" t="s">
        <v>84</v>
      </c>
      <c r="G16" s="45">
        <v>2025</v>
      </c>
      <c r="H16" s="45">
        <v>2026</v>
      </c>
      <c r="I16" s="45">
        <v>2027</v>
      </c>
      <c r="J16" s="45">
        <v>2028</v>
      </c>
      <c r="K16" s="133"/>
      <c r="L16" s="133"/>
      <c r="M16" s="133"/>
    </row>
    <row r="17" spans="1:13" s="99" customFormat="1" ht="12.75" x14ac:dyDescent="0.2">
      <c r="A17" s="133"/>
      <c r="B17" s="133"/>
      <c r="C17" s="133" t="s">
        <v>85</v>
      </c>
      <c r="D17" s="14" t="s">
        <v>34</v>
      </c>
      <c r="E17" s="101">
        <f>Input!$E$69</f>
        <v>1</v>
      </c>
      <c r="F17" s="96" t="str">
        <f>IF($E17=0,0,INDEX('Escalation factors'!$C$6:$C$11,MATCH($E17,'Escalation factors'!$B$6:$B$11,0)))</f>
        <v>WA WPI - Labour</v>
      </c>
      <c r="G17" s="106">
        <f>IF($E17=0,0,INDEX('Escalation factors'!G$6:G$11,MATCH($E17,'Escalation factors'!$B$6:$B$11,0)))</f>
        <v>3.7499999999999999E-2</v>
      </c>
      <c r="H17" s="106">
        <f>IF($E17=0,0,INDEX('Escalation factors'!H$6:H$11,MATCH($E17,'Escalation factors'!$B$6:$B$11,0)))</f>
        <v>3.5000000000000003E-2</v>
      </c>
      <c r="I17" s="106">
        <f>IF($E17=0,0,INDEX('Escalation factors'!I$6:I$11,MATCH($E17,'Escalation factors'!$B$6:$B$11,0)))</f>
        <v>0.03</v>
      </c>
      <c r="J17" s="106">
        <f>IF($E17=0,0,INDEX('Escalation factors'!J$6:J$11,MATCH($E17,'Escalation factors'!$B$6:$B$11,0)))</f>
        <v>0.03</v>
      </c>
      <c r="K17" s="133"/>
      <c r="L17" s="133"/>
      <c r="M17" s="133"/>
    </row>
    <row r="18" spans="1:13" s="99" customFormat="1" ht="12.75" x14ac:dyDescent="0.2">
      <c r="A18" s="133"/>
      <c r="B18" s="133"/>
      <c r="C18" s="133"/>
      <c r="D18" s="133"/>
      <c r="E18" s="133"/>
      <c r="F18" s="45">
        <v>2024</v>
      </c>
      <c r="G18" s="45">
        <v>2025</v>
      </c>
      <c r="H18" s="45">
        <v>2026</v>
      </c>
      <c r="I18" s="45">
        <v>2027</v>
      </c>
      <c r="J18" s="45">
        <v>2028</v>
      </c>
      <c r="K18" s="133"/>
      <c r="L18" s="133"/>
      <c r="M18" s="133"/>
    </row>
    <row r="19" spans="1:13" s="99" customFormat="1" ht="12.75" x14ac:dyDescent="0.2">
      <c r="A19" s="133"/>
      <c r="B19" s="133"/>
      <c r="C19" s="133" t="s">
        <v>93</v>
      </c>
      <c r="D19" s="14" t="s">
        <v>54</v>
      </c>
      <c r="E19" s="133"/>
      <c r="F19" s="156">
        <f>G15</f>
        <v>3633676.8000000003</v>
      </c>
      <c r="G19" s="156">
        <f>F19*(1+G17)</f>
        <v>3769939.6800000006</v>
      </c>
      <c r="H19" s="156">
        <f t="shared" ref="H19:I19" si="0">G19*(1+H17)</f>
        <v>3901887.5688000005</v>
      </c>
      <c r="I19" s="156">
        <f t="shared" si="0"/>
        <v>4018944.1958640008</v>
      </c>
      <c r="J19" s="156"/>
      <c r="K19" s="158"/>
      <c r="L19" s="172">
        <f>I19*(1+J17)^(3/12)</f>
        <v>4048752.9934354271</v>
      </c>
      <c r="M19" s="133"/>
    </row>
    <row r="20" spans="1:13" s="99" customFormat="1" ht="12.75" x14ac:dyDescent="0.2">
      <c r="A20" s="133"/>
      <c r="B20" s="133"/>
      <c r="C20" s="133"/>
      <c r="D20" s="14"/>
      <c r="E20" s="133"/>
      <c r="F20" s="157"/>
      <c r="G20" s="157"/>
      <c r="H20" s="157"/>
      <c r="I20" s="157"/>
      <c r="J20" s="157"/>
      <c r="K20" s="158"/>
      <c r="L20" s="157"/>
      <c r="M20" s="133"/>
    </row>
    <row r="21" spans="1:13" s="99" customFormat="1" ht="12.75" x14ac:dyDescent="0.2">
      <c r="A21" s="133"/>
      <c r="B21" s="133"/>
      <c r="C21" s="133"/>
      <c r="D21" s="133"/>
      <c r="E21" s="45" t="s">
        <v>26</v>
      </c>
      <c r="F21" s="45" t="s">
        <v>90</v>
      </c>
      <c r="G21" s="45" t="s">
        <v>91</v>
      </c>
      <c r="H21" s="133"/>
      <c r="I21" s="133"/>
      <c r="J21" s="133"/>
      <c r="K21" s="133"/>
      <c r="L21" s="133"/>
      <c r="M21" s="133"/>
    </row>
    <row r="22" spans="1:13" s="99" customFormat="1" ht="12.75" x14ac:dyDescent="0.2">
      <c r="A22" s="133"/>
      <c r="B22" s="133"/>
      <c r="C22" s="133" t="s">
        <v>103</v>
      </c>
      <c r="D22" s="14" t="s">
        <v>54</v>
      </c>
      <c r="E22" s="97">
        <f>Input!$E$67</f>
        <v>4542096</v>
      </c>
      <c r="F22" s="106">
        <f>Input!$E$71</f>
        <v>0.19999999999999996</v>
      </c>
      <c r="G22" s="98">
        <f>E22*F22</f>
        <v>908419.19999999984</v>
      </c>
      <c r="H22" s="133"/>
      <c r="I22" s="133"/>
      <c r="J22" s="133"/>
      <c r="K22" s="133"/>
      <c r="L22" s="133"/>
      <c r="M22" s="133"/>
    </row>
    <row r="23" spans="1:13" s="99" customFormat="1" ht="12.75" x14ac:dyDescent="0.2">
      <c r="A23" s="133"/>
      <c r="B23" s="133"/>
      <c r="C23" s="133"/>
      <c r="D23" s="133"/>
      <c r="E23" s="45" t="s">
        <v>24</v>
      </c>
      <c r="F23" s="45" t="s">
        <v>84</v>
      </c>
      <c r="G23" s="45">
        <v>2025</v>
      </c>
      <c r="H23" s="45">
        <v>2026</v>
      </c>
      <c r="I23" s="45">
        <v>2027</v>
      </c>
      <c r="J23" s="45">
        <v>2028</v>
      </c>
      <c r="K23" s="133"/>
      <c r="L23" s="133"/>
      <c r="M23" s="133"/>
    </row>
    <row r="24" spans="1:13" s="99" customFormat="1" ht="12.75" x14ac:dyDescent="0.2">
      <c r="A24" s="133"/>
      <c r="B24" s="133"/>
      <c r="C24" s="133" t="s">
        <v>85</v>
      </c>
      <c r="D24" s="14" t="s">
        <v>34</v>
      </c>
      <c r="E24" s="101">
        <f>Input!$E$72</f>
        <v>2</v>
      </c>
      <c r="F24" s="96" t="str">
        <f>IF($E24=0,0,INDEX('Escalation factors'!$C$6:$C$11,MATCH($E24,'Escalation factors'!$B$6:$B$11,0)))</f>
        <v>CPI % Change</v>
      </c>
      <c r="G24" s="106">
        <f>IF($E24=0,0,INDEX('Escalation factors'!G$6:G$11,MATCH($E24,'Escalation factors'!$B$6:$B$11,0)))</f>
        <v>2.8000000000000001E-2</v>
      </c>
      <c r="H24" s="106">
        <f>IF($E24=0,0,INDEX('Escalation factors'!H$6:H$11,MATCH($E24,'Escalation factors'!$B$6:$B$11,0)))</f>
        <v>3.2000000000000001E-2</v>
      </c>
      <c r="I24" s="106">
        <f>IF($E24=0,0,INDEX('Escalation factors'!I$6:I$11,MATCH($E24,'Escalation factors'!$B$6:$B$11,0)))</f>
        <v>2.8500000000000001E-2</v>
      </c>
      <c r="J24" s="106">
        <f>IF($E24=0,0,INDEX('Escalation factors'!J$6:J$11,MATCH($E24,'Escalation factors'!$B$6:$B$11,0)))</f>
        <v>2.5000000000000001E-2</v>
      </c>
      <c r="K24" s="133"/>
      <c r="L24" s="133"/>
      <c r="M24" s="133"/>
    </row>
    <row r="25" spans="1:13" s="99" customFormat="1" ht="12.75" x14ac:dyDescent="0.2">
      <c r="A25" s="133"/>
      <c r="B25" s="133"/>
      <c r="C25" s="133"/>
      <c r="D25" s="133"/>
      <c r="E25" s="133"/>
      <c r="F25" s="45">
        <v>2024</v>
      </c>
      <c r="G25" s="45">
        <v>2025</v>
      </c>
      <c r="H25" s="45">
        <v>2026</v>
      </c>
      <c r="I25" s="45">
        <v>2027</v>
      </c>
      <c r="J25" s="45">
        <v>2028</v>
      </c>
      <c r="K25" s="133"/>
      <c r="L25" s="133"/>
      <c r="M25" s="133"/>
    </row>
    <row r="26" spans="1:13" s="99" customFormat="1" ht="12.75" x14ac:dyDescent="0.2">
      <c r="A26" s="133"/>
      <c r="B26" s="133"/>
      <c r="C26" s="133" t="s">
        <v>93</v>
      </c>
      <c r="D26" s="14" t="s">
        <v>54</v>
      </c>
      <c r="E26" s="133"/>
      <c r="F26" s="156">
        <f>G22</f>
        <v>908419.19999999984</v>
      </c>
      <c r="G26" s="156">
        <f>F26*(1+G24)</f>
        <v>933854.93759999983</v>
      </c>
      <c r="H26" s="156">
        <f t="shared" ref="H26" si="1">G26*(1+H24)</f>
        <v>963738.29560319986</v>
      </c>
      <c r="I26" s="156">
        <f t="shared" ref="I26" si="2">H26*(1+I24)</f>
        <v>991204.83702789107</v>
      </c>
      <c r="J26" s="156"/>
      <c r="K26" s="158"/>
      <c r="L26" s="172">
        <f>I26*(1+J24)^(3/12)</f>
        <v>997342.62153792975</v>
      </c>
      <c r="M26" s="133"/>
    </row>
    <row r="27" spans="1:13" s="99" customFormat="1" ht="12.75" x14ac:dyDescent="0.2">
      <c r="A27" s="133"/>
      <c r="B27" s="133"/>
      <c r="C27" s="133"/>
      <c r="D27" s="14"/>
      <c r="E27" s="133"/>
      <c r="F27" s="157"/>
      <c r="G27" s="157"/>
      <c r="H27" s="157"/>
      <c r="I27" s="157"/>
      <c r="J27" s="157"/>
      <c r="K27" s="158"/>
      <c r="L27" s="157"/>
      <c r="M27" s="133"/>
    </row>
    <row r="28" spans="1:13" s="99" customFormat="1" ht="12.75" x14ac:dyDescent="0.2">
      <c r="A28" s="133"/>
      <c r="B28" s="133"/>
      <c r="C28" s="133"/>
      <c r="D28" s="133"/>
      <c r="E28" s="45" t="s">
        <v>83</v>
      </c>
      <c r="F28" s="133"/>
      <c r="G28" s="133"/>
      <c r="H28" s="133"/>
      <c r="I28" s="133"/>
      <c r="J28" s="133"/>
      <c r="K28" s="133"/>
      <c r="L28" s="133"/>
      <c r="M28" s="133"/>
    </row>
    <row r="29" spans="1:13" s="99" customFormat="1" ht="12.75" x14ac:dyDescent="0.2">
      <c r="A29" s="133"/>
      <c r="B29" s="133"/>
      <c r="C29" s="133" t="s">
        <v>94</v>
      </c>
      <c r="D29" s="14" t="s">
        <v>54</v>
      </c>
      <c r="E29" s="98">
        <v>0</v>
      </c>
      <c r="F29" s="133"/>
      <c r="G29" s="133"/>
      <c r="H29" s="133"/>
      <c r="I29" s="133"/>
      <c r="J29" s="133"/>
      <c r="K29" s="133"/>
      <c r="L29" s="98">
        <f>E29</f>
        <v>0</v>
      </c>
      <c r="M29" s="133"/>
    </row>
    <row r="30" spans="1:13" s="99" customFormat="1" ht="12.75" x14ac:dyDescent="0.2">
      <c r="A30" s="133"/>
      <c r="B30" s="133"/>
      <c r="C30" s="133"/>
      <c r="D30" s="14"/>
      <c r="E30" s="133"/>
      <c r="F30" s="133"/>
      <c r="G30" s="133"/>
      <c r="H30" s="133"/>
      <c r="I30" s="133"/>
      <c r="J30" s="133"/>
      <c r="K30" s="133"/>
      <c r="L30" s="133"/>
      <c r="M30" s="133"/>
    </row>
    <row r="31" spans="1:13" s="99" customFormat="1" ht="13.5" thickBot="1" x14ac:dyDescent="0.25">
      <c r="A31" s="133"/>
      <c r="B31" s="133"/>
      <c r="C31" s="109" t="s">
        <v>104</v>
      </c>
      <c r="D31" s="108" t="s">
        <v>26</v>
      </c>
      <c r="E31" s="130">
        <f>E15</f>
        <v>4542096</v>
      </c>
      <c r="F31" s="161"/>
      <c r="G31" s="161"/>
      <c r="H31" s="161"/>
      <c r="I31" s="161"/>
      <c r="J31" s="161"/>
      <c r="K31" s="161"/>
      <c r="L31" s="162">
        <f>L19+L26+L29</f>
        <v>5046095.6149733569</v>
      </c>
      <c r="M31" s="133"/>
    </row>
    <row r="32" spans="1:13" s="99" customFormat="1" ht="13.5" thickTop="1" x14ac:dyDescent="0.2">
      <c r="A32" s="133"/>
      <c r="B32" s="133"/>
      <c r="C32" s="133"/>
      <c r="D32" s="133"/>
      <c r="E32" s="133"/>
      <c r="F32" s="133"/>
      <c r="G32" s="133"/>
      <c r="H32" s="133"/>
      <c r="I32" s="133"/>
      <c r="J32" s="133"/>
      <c r="K32" s="133"/>
      <c r="L32" s="133"/>
      <c r="M32" s="133"/>
    </row>
    <row r="33" spans="1:13" s="99" customFormat="1" ht="12.75" x14ac:dyDescent="0.2">
      <c r="A33" s="54"/>
      <c r="B33" s="54"/>
      <c r="C33" s="54" t="s">
        <v>101</v>
      </c>
      <c r="D33" s="54"/>
      <c r="E33" s="54"/>
      <c r="F33" s="54"/>
      <c r="G33" s="54"/>
      <c r="H33" s="54"/>
      <c r="I33" s="54"/>
      <c r="J33" s="54"/>
      <c r="K33" s="54"/>
      <c r="L33" s="54"/>
      <c r="M33" s="54"/>
    </row>
    <row r="34" spans="1:13" s="99" customFormat="1" ht="12.75" x14ac:dyDescent="0.2">
      <c r="A34" s="133"/>
      <c r="B34" s="133"/>
      <c r="C34" s="133"/>
      <c r="D34" s="133"/>
      <c r="E34" s="133"/>
      <c r="F34" s="133"/>
      <c r="G34" s="133"/>
      <c r="H34" s="133"/>
      <c r="I34" s="133"/>
      <c r="J34" s="133"/>
      <c r="K34" s="133"/>
      <c r="L34" s="133"/>
      <c r="M34" s="133"/>
    </row>
    <row r="35" spans="1:13" s="99" customFormat="1" ht="12.75" x14ac:dyDescent="0.2">
      <c r="A35" s="133"/>
      <c r="B35" s="133"/>
      <c r="C35" s="51" t="s">
        <v>69</v>
      </c>
      <c r="D35" s="133"/>
      <c r="E35" s="133"/>
      <c r="F35" s="133"/>
      <c r="G35" s="133"/>
      <c r="H35" s="133"/>
      <c r="I35" s="133"/>
      <c r="J35" s="133"/>
      <c r="K35" s="133"/>
      <c r="L35" s="133"/>
      <c r="M35" s="133"/>
    </row>
    <row r="36" spans="1:13" s="99" customFormat="1" ht="12.75" x14ac:dyDescent="0.2">
      <c r="A36" s="133"/>
      <c r="B36" s="133"/>
      <c r="C36" s="133"/>
      <c r="D36" s="133"/>
      <c r="E36" s="45" t="s">
        <v>26</v>
      </c>
      <c r="F36" s="45" t="s">
        <v>90</v>
      </c>
      <c r="G36" s="45" t="s">
        <v>91</v>
      </c>
      <c r="H36" s="133"/>
      <c r="I36" s="133"/>
      <c r="J36" s="133"/>
      <c r="K36" s="133"/>
      <c r="L36" s="133"/>
      <c r="M36" s="133"/>
    </row>
    <row r="37" spans="1:13" s="99" customFormat="1" ht="12.75" x14ac:dyDescent="0.2">
      <c r="A37" s="133"/>
      <c r="B37" s="133"/>
      <c r="C37" s="169" t="s">
        <v>198</v>
      </c>
      <c r="D37" s="14" t="s">
        <v>54</v>
      </c>
      <c r="E37" s="97">
        <f>Input!$E$76</f>
        <v>112500</v>
      </c>
      <c r="F37" s="106">
        <f>Input!$E$77</f>
        <v>0.8</v>
      </c>
      <c r="G37" s="98">
        <f>E37*F37</f>
        <v>90000</v>
      </c>
      <c r="H37" s="133"/>
      <c r="I37" s="133"/>
      <c r="J37" s="133"/>
      <c r="K37" s="133"/>
      <c r="L37" s="133"/>
      <c r="M37" s="133"/>
    </row>
    <row r="38" spans="1:13" s="99" customFormat="1" ht="12.75" x14ac:dyDescent="0.2">
      <c r="A38" s="133"/>
      <c r="B38" s="133"/>
      <c r="C38" s="133"/>
      <c r="D38" s="133"/>
      <c r="E38" s="45" t="s">
        <v>24</v>
      </c>
      <c r="F38" s="45" t="s">
        <v>84</v>
      </c>
      <c r="G38" s="45">
        <v>2025</v>
      </c>
      <c r="H38" s="45">
        <v>2026</v>
      </c>
      <c r="I38" s="45">
        <v>2027</v>
      </c>
      <c r="J38" s="45">
        <v>2028</v>
      </c>
      <c r="K38" s="133"/>
      <c r="L38" s="133"/>
      <c r="M38" s="133"/>
    </row>
    <row r="39" spans="1:13" s="99" customFormat="1" ht="12.75" x14ac:dyDescent="0.2">
      <c r="A39" s="133"/>
      <c r="B39" s="133"/>
      <c r="C39" s="133" t="s">
        <v>85</v>
      </c>
      <c r="D39" s="14" t="s">
        <v>34</v>
      </c>
      <c r="E39" s="101">
        <f>Input!$E$78</f>
        <v>1</v>
      </c>
      <c r="F39" s="96" t="str">
        <f>IF($E39=0,0,INDEX('Escalation factors'!$C$6:$C$11,MATCH($E39,'Escalation factors'!$B$6:$B$11,0)))</f>
        <v>WA WPI - Labour</v>
      </c>
      <c r="G39" s="106">
        <f>IF($E39=0,0,INDEX('Escalation factors'!G$6:G$11,MATCH($E39,'Escalation factors'!$B$6:$B$11,0)))</f>
        <v>3.7499999999999999E-2</v>
      </c>
      <c r="H39" s="106">
        <f>IF($E39=0,0,INDEX('Escalation factors'!H$6:H$11,MATCH($E39,'Escalation factors'!$B$6:$B$11,0)))</f>
        <v>3.5000000000000003E-2</v>
      </c>
      <c r="I39" s="106">
        <f>IF($E39=0,0,INDEX('Escalation factors'!I$6:I$11,MATCH($E39,'Escalation factors'!$B$6:$B$11,0)))</f>
        <v>0.03</v>
      </c>
      <c r="J39" s="106">
        <f>IF($E39=0,0,INDEX('Escalation factors'!J$6:J$11,MATCH($E39,'Escalation factors'!$B$6:$B$11,0)))</f>
        <v>0.03</v>
      </c>
      <c r="K39" s="133"/>
      <c r="L39" s="133"/>
      <c r="M39" s="133"/>
    </row>
    <row r="40" spans="1:13" s="99" customFormat="1" ht="12.75" x14ac:dyDescent="0.2">
      <c r="A40" s="133"/>
      <c r="B40" s="133"/>
      <c r="C40" s="133"/>
      <c r="D40" s="133"/>
      <c r="E40" s="133"/>
      <c r="F40" s="45">
        <v>2024</v>
      </c>
      <c r="G40" s="45">
        <v>2025</v>
      </c>
      <c r="H40" s="45">
        <v>2026</v>
      </c>
      <c r="I40" s="45">
        <v>2027</v>
      </c>
      <c r="J40" s="45">
        <v>2028</v>
      </c>
      <c r="K40" s="133"/>
      <c r="L40" s="133"/>
      <c r="M40" s="133"/>
    </row>
    <row r="41" spans="1:13" s="99" customFormat="1" ht="12.75" x14ac:dyDescent="0.2">
      <c r="A41" s="133"/>
      <c r="B41" s="133"/>
      <c r="C41" s="133" t="s">
        <v>93</v>
      </c>
      <c r="D41" s="14" t="s">
        <v>54</v>
      </c>
      <c r="E41" s="133"/>
      <c r="F41" s="156">
        <f>G37</f>
        <v>90000</v>
      </c>
      <c r="G41" s="156">
        <f>F41*(1+G39)</f>
        <v>93375.000000000015</v>
      </c>
      <c r="H41" s="156">
        <f t="shared" ref="H41" si="3">G41*(1+H39)</f>
        <v>96643.125000000015</v>
      </c>
      <c r="I41" s="156">
        <f t="shared" ref="I41" si="4">H41*(1+I39)</f>
        <v>99542.418750000012</v>
      </c>
      <c r="J41" s="156"/>
      <c r="K41" s="158"/>
      <c r="L41" s="172">
        <f>I41*(1+J39)^(3/12)</f>
        <v>100280.7320147979</v>
      </c>
      <c r="M41" s="133"/>
    </row>
    <row r="42" spans="1:13" s="99" customFormat="1" ht="12.75" x14ac:dyDescent="0.2">
      <c r="A42" s="133"/>
      <c r="B42" s="133"/>
      <c r="C42" s="133"/>
      <c r="D42" s="14"/>
      <c r="E42" s="133"/>
      <c r="F42" s="157"/>
      <c r="G42" s="157"/>
      <c r="H42" s="157"/>
      <c r="I42" s="157"/>
      <c r="J42" s="157"/>
      <c r="K42" s="158"/>
      <c r="L42" s="157"/>
      <c r="M42" s="133"/>
    </row>
    <row r="43" spans="1:13" s="99" customFormat="1" ht="12.75" x14ac:dyDescent="0.2">
      <c r="A43" s="133"/>
      <c r="B43" s="133"/>
      <c r="C43" s="133"/>
      <c r="D43" s="133"/>
      <c r="E43" s="45" t="s">
        <v>26</v>
      </c>
      <c r="F43" s="45" t="s">
        <v>90</v>
      </c>
      <c r="G43" s="45" t="s">
        <v>91</v>
      </c>
      <c r="H43" s="133"/>
      <c r="I43" s="133"/>
      <c r="J43" s="133"/>
      <c r="K43" s="133"/>
      <c r="L43" s="133"/>
      <c r="M43" s="133"/>
    </row>
    <row r="44" spans="1:13" s="99" customFormat="1" ht="12.75" x14ac:dyDescent="0.2">
      <c r="C44" s="169" t="s">
        <v>198</v>
      </c>
      <c r="D44" s="14" t="s">
        <v>54</v>
      </c>
      <c r="E44" s="97">
        <f>Input!$E$76</f>
        <v>112500</v>
      </c>
      <c r="F44" s="106">
        <f>Input!$E$80</f>
        <v>0.19999999999999996</v>
      </c>
      <c r="G44" s="98">
        <f>E44*F44</f>
        <v>22499.999999999996</v>
      </c>
      <c r="H44" s="133"/>
      <c r="I44" s="133"/>
      <c r="J44" s="133"/>
      <c r="K44" s="133"/>
      <c r="L44" s="133"/>
    </row>
    <row r="45" spans="1:13" s="99" customFormat="1" ht="12.75" x14ac:dyDescent="0.2">
      <c r="C45" s="133"/>
      <c r="D45" s="133"/>
      <c r="E45" s="45" t="s">
        <v>24</v>
      </c>
      <c r="F45" s="45" t="s">
        <v>84</v>
      </c>
      <c r="G45" s="45">
        <v>2025</v>
      </c>
      <c r="H45" s="45">
        <v>2026</v>
      </c>
      <c r="I45" s="45">
        <v>2027</v>
      </c>
      <c r="J45" s="45">
        <v>2028</v>
      </c>
      <c r="K45" s="133"/>
      <c r="L45" s="133"/>
    </row>
    <row r="46" spans="1:13" s="99" customFormat="1" ht="12.75" x14ac:dyDescent="0.2">
      <c r="C46" s="133" t="s">
        <v>85</v>
      </c>
      <c r="D46" s="14" t="s">
        <v>34</v>
      </c>
      <c r="E46" s="101">
        <f>Input!$E$81</f>
        <v>2</v>
      </c>
      <c r="F46" s="96" t="str">
        <f>IF($E46=0,0,INDEX('Escalation factors'!$C$6:$C$11,MATCH($E46,'Escalation factors'!$B$6:$B$11,0)))</f>
        <v>CPI % Change</v>
      </c>
      <c r="G46" s="106">
        <f>IF($E46=0,0,INDEX('Escalation factors'!G$6:G$11,MATCH($E46,'Escalation factors'!$B$6:$B$11,0)))</f>
        <v>2.8000000000000001E-2</v>
      </c>
      <c r="H46" s="106">
        <f>IF($E46=0,0,INDEX('Escalation factors'!H$6:H$11,MATCH($E46,'Escalation factors'!$B$6:$B$11,0)))</f>
        <v>3.2000000000000001E-2</v>
      </c>
      <c r="I46" s="106">
        <f>IF($E46=0,0,INDEX('Escalation factors'!I$6:I$11,MATCH($E46,'Escalation factors'!$B$6:$B$11,0)))</f>
        <v>2.8500000000000001E-2</v>
      </c>
      <c r="J46" s="106">
        <f>IF($E46=0,0,INDEX('Escalation factors'!J$6:J$11,MATCH($E46,'Escalation factors'!$B$6:$B$11,0)))</f>
        <v>2.5000000000000001E-2</v>
      </c>
      <c r="K46" s="133"/>
      <c r="L46" s="133"/>
    </row>
    <row r="47" spans="1:13" s="99" customFormat="1" ht="12.75" x14ac:dyDescent="0.2">
      <c r="C47" s="133"/>
      <c r="D47" s="133"/>
      <c r="E47" s="133"/>
      <c r="F47" s="45">
        <v>2024</v>
      </c>
      <c r="G47" s="45">
        <v>2025</v>
      </c>
      <c r="H47" s="45">
        <v>2026</v>
      </c>
      <c r="I47" s="45">
        <v>2027</v>
      </c>
      <c r="J47" s="45">
        <v>2028</v>
      </c>
      <c r="K47" s="133"/>
      <c r="L47" s="133"/>
    </row>
    <row r="48" spans="1:13" s="99" customFormat="1" ht="12.75" x14ac:dyDescent="0.2">
      <c r="C48" s="133" t="s">
        <v>93</v>
      </c>
      <c r="D48" s="14" t="s">
        <v>54</v>
      </c>
      <c r="E48" s="133"/>
      <c r="F48" s="156">
        <f>G44</f>
        <v>22499.999999999996</v>
      </c>
      <c r="G48" s="156">
        <f>F48*(1+G46)</f>
        <v>23129.999999999996</v>
      </c>
      <c r="H48" s="156">
        <f t="shared" ref="H48" si="5">G48*(1+H46)</f>
        <v>23870.159999999996</v>
      </c>
      <c r="I48" s="156">
        <f t="shared" ref="I48" si="6">H48*(1+I46)</f>
        <v>24550.459559999996</v>
      </c>
      <c r="J48" s="156"/>
      <c r="K48" s="158"/>
      <c r="L48" s="172">
        <f>I48*(1+J46)^(3/12)</f>
        <v>24702.482053003085</v>
      </c>
    </row>
    <row r="49" spans="1:16" s="99" customFormat="1" ht="12.75" x14ac:dyDescent="0.2">
      <c r="C49" s="133"/>
      <c r="D49" s="14"/>
      <c r="E49" s="133"/>
      <c r="F49" s="157"/>
      <c r="G49" s="157"/>
      <c r="H49" s="157"/>
      <c r="I49" s="157"/>
      <c r="J49" s="157"/>
      <c r="K49" s="158"/>
      <c r="L49" s="157"/>
    </row>
    <row r="50" spans="1:16" s="99" customFormat="1" ht="12.75" x14ac:dyDescent="0.2">
      <c r="C50" s="133"/>
      <c r="D50" s="133"/>
      <c r="E50" s="45" t="s">
        <v>83</v>
      </c>
      <c r="F50" s="133"/>
      <c r="G50" s="133"/>
      <c r="H50" s="133"/>
      <c r="I50" s="133"/>
      <c r="J50" s="133"/>
      <c r="K50" s="133"/>
      <c r="L50" s="133"/>
    </row>
    <row r="51" spans="1:16" s="99" customFormat="1" ht="12.75" x14ac:dyDescent="0.2">
      <c r="C51" s="133" t="s">
        <v>94</v>
      </c>
      <c r="D51" s="14" t="s">
        <v>54</v>
      </c>
      <c r="E51" s="98">
        <v>0</v>
      </c>
      <c r="F51" s="133"/>
      <c r="G51" s="133"/>
      <c r="H51" s="133"/>
      <c r="I51" s="133"/>
      <c r="J51" s="133"/>
      <c r="K51" s="133"/>
      <c r="L51" s="98">
        <f>E51</f>
        <v>0</v>
      </c>
    </row>
    <row r="52" spans="1:16" s="99" customFormat="1" ht="12.75" x14ac:dyDescent="0.2">
      <c r="C52" s="133"/>
      <c r="D52" s="14"/>
      <c r="E52" s="133"/>
      <c r="F52" s="133"/>
      <c r="G52" s="133"/>
      <c r="H52" s="133"/>
      <c r="I52" s="133"/>
      <c r="J52" s="133"/>
      <c r="K52" s="133"/>
      <c r="L52" s="133"/>
    </row>
    <row r="53" spans="1:16" s="99" customFormat="1" ht="12.75" x14ac:dyDescent="0.2">
      <c r="A53" s="133"/>
      <c r="B53" s="133"/>
      <c r="C53" s="133"/>
      <c r="D53" s="14"/>
      <c r="E53" s="133"/>
      <c r="F53" s="133"/>
      <c r="G53" s="133"/>
      <c r="H53" s="133"/>
      <c r="I53" s="133"/>
      <c r="J53" s="133"/>
      <c r="K53" s="133"/>
      <c r="L53" s="133"/>
      <c r="M53" s="133"/>
    </row>
    <row r="54" spans="1:16" s="99" customFormat="1" ht="13.5" thickBot="1" x14ac:dyDescent="0.25">
      <c r="A54" s="133"/>
      <c r="B54" s="133"/>
      <c r="C54" s="109" t="s">
        <v>101</v>
      </c>
      <c r="D54" s="108" t="s">
        <v>26</v>
      </c>
      <c r="E54" s="130">
        <f>E37</f>
        <v>112500</v>
      </c>
      <c r="F54" s="161"/>
      <c r="G54" s="161"/>
      <c r="H54" s="161"/>
      <c r="I54" s="161"/>
      <c r="J54" s="161"/>
      <c r="K54" s="161"/>
      <c r="L54" s="162">
        <f>L41+L48</f>
        <v>124983.21406780099</v>
      </c>
      <c r="M54" s="133"/>
    </row>
    <row r="55" spans="1:16" s="99" customFormat="1" ht="13.5" thickTop="1" x14ac:dyDescent="0.2">
      <c r="A55" s="133"/>
      <c r="B55" s="133"/>
      <c r="C55" s="133"/>
      <c r="D55" s="14"/>
      <c r="E55" s="133"/>
      <c r="F55" s="133"/>
      <c r="G55" s="133"/>
      <c r="H55" s="133"/>
      <c r="I55" s="133"/>
      <c r="J55" s="133"/>
      <c r="K55" s="133"/>
      <c r="L55" s="133"/>
      <c r="M55" s="133"/>
    </row>
    <row r="56" spans="1:16" s="99" customFormat="1" ht="12.75" x14ac:dyDescent="0.2">
      <c r="A56" s="133"/>
      <c r="B56" s="133"/>
      <c r="C56" s="133"/>
      <c r="D56" s="133"/>
      <c r="E56" s="133"/>
      <c r="F56" s="133"/>
      <c r="G56" s="133"/>
      <c r="H56" s="133"/>
      <c r="I56" s="133"/>
      <c r="J56" s="133"/>
      <c r="K56" s="133"/>
      <c r="L56" s="133"/>
      <c r="M56" s="133"/>
    </row>
    <row r="57" spans="1:16" hidden="1" x14ac:dyDescent="0.2">
      <c r="O57" s="25"/>
      <c r="P57" s="25"/>
    </row>
    <row r="58" spans="1:16" x14ac:dyDescent="0.2"/>
    <row r="59" spans="1:16" s="99" customFormat="1" ht="15" x14ac:dyDescent="0.25">
      <c r="A59" s="54"/>
      <c r="B59" s="54"/>
      <c r="C59" s="105" t="s">
        <v>188</v>
      </c>
      <c r="D59" s="54"/>
      <c r="E59" s="54"/>
      <c r="F59" s="54"/>
      <c r="G59" s="54"/>
      <c r="H59" s="54"/>
      <c r="I59" s="54"/>
      <c r="J59" s="54"/>
      <c r="K59" s="54"/>
      <c r="L59" s="54"/>
      <c r="M59" s="54"/>
    </row>
    <row r="60" spans="1:16" s="99" customFormat="1" ht="12.75" x14ac:dyDescent="0.2">
      <c r="A60" s="133"/>
      <c r="B60" s="133"/>
      <c r="C60" s="133"/>
      <c r="D60" s="133"/>
      <c r="E60" s="133"/>
      <c r="F60" s="133"/>
      <c r="G60" s="133"/>
      <c r="H60" s="133"/>
      <c r="I60" s="133"/>
      <c r="J60" s="133"/>
      <c r="K60" s="133"/>
      <c r="L60" s="133"/>
      <c r="M60" s="133"/>
    </row>
    <row r="61" spans="1:16" s="99" customFormat="1" ht="12.75" x14ac:dyDescent="0.2">
      <c r="A61" s="133"/>
      <c r="B61" s="133"/>
      <c r="C61" s="51" t="s">
        <v>188</v>
      </c>
      <c r="D61" s="133"/>
      <c r="E61" s="133"/>
      <c r="F61" s="133"/>
      <c r="G61" s="133"/>
      <c r="H61" s="133"/>
      <c r="I61" s="133"/>
      <c r="J61" s="133"/>
      <c r="K61" s="133"/>
      <c r="L61" s="133"/>
      <c r="M61" s="133"/>
    </row>
    <row r="62" spans="1:16" s="99" customFormat="1" ht="12.75" x14ac:dyDescent="0.2">
      <c r="A62" s="133"/>
      <c r="B62" s="133"/>
      <c r="C62" s="133"/>
      <c r="D62" s="133"/>
      <c r="E62" s="45" t="s">
        <v>26</v>
      </c>
      <c r="F62" s="45" t="s">
        <v>90</v>
      </c>
      <c r="G62" s="45" t="s">
        <v>91</v>
      </c>
      <c r="H62" s="133"/>
      <c r="I62" s="133"/>
      <c r="J62" s="133"/>
      <c r="K62" s="133"/>
      <c r="L62" s="133"/>
      <c r="M62" s="133"/>
    </row>
    <row r="63" spans="1:16" s="99" customFormat="1" ht="12.75" x14ac:dyDescent="0.2">
      <c r="A63" s="133"/>
      <c r="B63" s="133"/>
      <c r="C63" s="169" t="s">
        <v>198</v>
      </c>
      <c r="D63" s="14" t="s">
        <v>54</v>
      </c>
      <c r="E63" s="97">
        <f>Input!$E$85</f>
        <v>1246165</v>
      </c>
      <c r="F63" s="106">
        <f>Input!$E$86</f>
        <v>1</v>
      </c>
      <c r="G63" s="98">
        <f>E63*F63</f>
        <v>1246165</v>
      </c>
      <c r="H63" s="133"/>
      <c r="I63" s="133"/>
      <c r="J63" s="133"/>
      <c r="K63" s="133"/>
      <c r="L63" s="133"/>
      <c r="M63" s="133"/>
    </row>
    <row r="64" spans="1:16" s="99" customFormat="1" ht="12.75" x14ac:dyDescent="0.2">
      <c r="A64" s="133"/>
      <c r="B64" s="133"/>
      <c r="C64" s="133"/>
      <c r="D64" s="133"/>
      <c r="E64" s="45" t="s">
        <v>24</v>
      </c>
      <c r="F64" s="45" t="s">
        <v>84</v>
      </c>
      <c r="G64" s="45">
        <v>2025</v>
      </c>
      <c r="H64" s="45">
        <v>2026</v>
      </c>
      <c r="I64" s="45">
        <v>2027</v>
      </c>
      <c r="J64" s="45">
        <v>2028</v>
      </c>
      <c r="K64" s="133"/>
      <c r="L64" s="133"/>
      <c r="M64" s="133"/>
    </row>
    <row r="65" spans="1:16" s="99" customFormat="1" ht="12.75" x14ac:dyDescent="0.2">
      <c r="A65" s="133"/>
      <c r="B65" s="133"/>
      <c r="C65" s="133" t="s">
        <v>85</v>
      </c>
      <c r="D65" s="14" t="s">
        <v>34</v>
      </c>
      <c r="E65" s="101">
        <f>Input!$E$87</f>
        <v>2</v>
      </c>
      <c r="F65" s="96" t="str">
        <f>IF($E65=0,0,INDEX('Escalation factors'!$C$6:$C$11,MATCH($E65,'Escalation factors'!$B$6:$B$11,0)))</f>
        <v>CPI % Change</v>
      </c>
      <c r="G65" s="106">
        <f>IF($E65=0,0,INDEX('Escalation factors'!G$6:G$11,MATCH($E65,'Escalation factors'!$B$6:$B$11,0)))</f>
        <v>2.8000000000000001E-2</v>
      </c>
      <c r="H65" s="106">
        <f>IF($E65=0,0,INDEX('Escalation factors'!H$6:H$11,MATCH($E65,'Escalation factors'!$B$6:$B$11,0)))</f>
        <v>3.2000000000000001E-2</v>
      </c>
      <c r="I65" s="106">
        <f>IF($E65=0,0,INDEX('Escalation factors'!I$6:I$11,MATCH($E65,'Escalation factors'!$B$6:$B$11,0)))</f>
        <v>2.8500000000000001E-2</v>
      </c>
      <c r="J65" s="106">
        <f>IF($E65=0,0,INDEX('Escalation factors'!J$6:J$11,MATCH($E65,'Escalation factors'!$B$6:$B$11,0)))</f>
        <v>2.5000000000000001E-2</v>
      </c>
      <c r="K65" s="133"/>
      <c r="L65" s="133"/>
      <c r="M65" s="133"/>
    </row>
    <row r="66" spans="1:16" s="99" customFormat="1" ht="12.75" x14ac:dyDescent="0.2">
      <c r="A66" s="133"/>
      <c r="B66" s="133"/>
      <c r="C66" s="133"/>
      <c r="D66" s="133"/>
      <c r="E66" s="133"/>
      <c r="F66" s="45">
        <v>2024</v>
      </c>
      <c r="G66" s="45">
        <v>2025</v>
      </c>
      <c r="H66" s="45">
        <v>2026</v>
      </c>
      <c r="I66" s="45">
        <v>2027</v>
      </c>
      <c r="J66" s="45">
        <v>2028</v>
      </c>
      <c r="K66" s="133"/>
      <c r="L66" s="133"/>
      <c r="M66" s="133"/>
    </row>
    <row r="67" spans="1:16" s="99" customFormat="1" ht="12.75" x14ac:dyDescent="0.2">
      <c r="A67" s="133"/>
      <c r="B67" s="133"/>
      <c r="C67" s="133" t="s">
        <v>93</v>
      </c>
      <c r="D67" s="14" t="s">
        <v>54</v>
      </c>
      <c r="E67" s="133"/>
      <c r="F67" s="156">
        <f>G63</f>
        <v>1246165</v>
      </c>
      <c r="G67" s="156">
        <f>F67*(1+G65)</f>
        <v>1281057.6200000001</v>
      </c>
      <c r="H67" s="156">
        <f t="shared" ref="H67" si="7">G67*(1+H65)</f>
        <v>1322051.4638400001</v>
      </c>
      <c r="I67" s="156">
        <f t="shared" ref="I67" si="8">H67*(1+I65)</f>
        <v>1359729.9305594401</v>
      </c>
      <c r="J67" s="156"/>
      <c r="K67" s="158"/>
      <c r="L67" s="172">
        <f>I67*(1+J65)^(3/12)</f>
        <v>1368149.7132258043</v>
      </c>
      <c r="M67" s="133"/>
    </row>
    <row r="68" spans="1:16" s="99" customFormat="1" ht="12.75" x14ac:dyDescent="0.2">
      <c r="A68" s="133"/>
      <c r="B68" s="133"/>
      <c r="C68" s="133"/>
      <c r="D68" s="14"/>
      <c r="E68" s="133"/>
      <c r="F68" s="157"/>
      <c r="G68" s="157"/>
      <c r="H68" s="157"/>
      <c r="I68" s="157"/>
      <c r="J68" s="157"/>
      <c r="K68" s="158"/>
      <c r="L68" s="157"/>
      <c r="M68" s="133"/>
    </row>
    <row r="69" spans="1:16" s="99" customFormat="1" ht="12.75" x14ac:dyDescent="0.2">
      <c r="D69" s="14"/>
      <c r="E69" s="133"/>
      <c r="F69" s="133"/>
      <c r="G69" s="133"/>
      <c r="H69" s="133"/>
      <c r="I69" s="133"/>
      <c r="J69" s="133"/>
      <c r="K69" s="133"/>
      <c r="L69" s="133"/>
    </row>
    <row r="70" spans="1:16" s="99" customFormat="1" ht="13.5" thickBot="1" x14ac:dyDescent="0.25">
      <c r="A70" s="133"/>
      <c r="B70" s="133"/>
      <c r="C70" s="109" t="s">
        <v>188</v>
      </c>
      <c r="D70" s="108" t="s">
        <v>26</v>
      </c>
      <c r="E70" s="130">
        <f>E63</f>
        <v>1246165</v>
      </c>
      <c r="F70" s="161"/>
      <c r="G70" s="161"/>
      <c r="H70" s="161"/>
      <c r="I70" s="161"/>
      <c r="J70" s="161"/>
      <c r="K70" s="161"/>
      <c r="L70" s="162">
        <f>L67</f>
        <v>1368149.7132258043</v>
      </c>
      <c r="M70" s="133"/>
    </row>
    <row r="71" spans="1:16" ht="15" thickTop="1" x14ac:dyDescent="0.2"/>
    <row r="72" spans="1:16" s="53" customFormat="1" hidden="1" x14ac:dyDescent="0.2">
      <c r="O72" s="133"/>
      <c r="P72" s="133"/>
    </row>
    <row r="73" spans="1:16" s="53" customFormat="1" hidden="1" x14ac:dyDescent="0.2">
      <c r="O73" s="133"/>
      <c r="P73" s="133"/>
    </row>
    <row r="74" spans="1:16" s="99" customFormat="1" ht="15" x14ac:dyDescent="0.25">
      <c r="A74" s="54"/>
      <c r="B74" s="54"/>
      <c r="C74" s="105" t="s">
        <v>189</v>
      </c>
      <c r="D74" s="54"/>
      <c r="E74" s="54"/>
      <c r="F74" s="54"/>
      <c r="G74" s="54"/>
      <c r="H74" s="54"/>
      <c r="I74" s="54"/>
      <c r="J74" s="54"/>
      <c r="K74" s="54"/>
      <c r="L74" s="54"/>
      <c r="M74" s="54"/>
    </row>
    <row r="75" spans="1:16" s="99" customFormat="1" ht="12.75" x14ac:dyDescent="0.2">
      <c r="A75" s="133"/>
      <c r="B75" s="133"/>
      <c r="C75" s="133"/>
      <c r="D75" s="133"/>
      <c r="E75" s="133"/>
      <c r="F75" s="133"/>
      <c r="G75" s="133"/>
      <c r="H75" s="133"/>
      <c r="I75" s="133"/>
      <c r="J75" s="133"/>
      <c r="K75" s="133"/>
      <c r="L75" s="133"/>
      <c r="M75" s="133"/>
    </row>
    <row r="76" spans="1:16" s="99" customFormat="1" ht="12.75" x14ac:dyDescent="0.2">
      <c r="A76" s="133"/>
      <c r="B76" s="133"/>
      <c r="C76" s="51" t="s">
        <v>189</v>
      </c>
      <c r="D76" s="133"/>
      <c r="E76" s="133"/>
      <c r="F76" s="133"/>
      <c r="G76" s="133"/>
      <c r="H76" s="133"/>
      <c r="I76" s="133"/>
      <c r="J76" s="133"/>
      <c r="K76" s="133"/>
      <c r="L76" s="133"/>
      <c r="M76" s="133"/>
    </row>
    <row r="77" spans="1:16" s="99" customFormat="1" ht="12.75" x14ac:dyDescent="0.2">
      <c r="A77" s="133"/>
      <c r="B77" s="133"/>
      <c r="C77" s="133"/>
      <c r="D77" s="133"/>
      <c r="E77" s="45" t="s">
        <v>26</v>
      </c>
      <c r="F77" s="45" t="s">
        <v>90</v>
      </c>
      <c r="G77" s="45" t="s">
        <v>91</v>
      </c>
      <c r="H77" s="133"/>
      <c r="I77" s="133"/>
      <c r="J77" s="133"/>
      <c r="K77" s="133"/>
      <c r="L77" s="133"/>
      <c r="M77" s="133"/>
    </row>
    <row r="78" spans="1:16" s="99" customFormat="1" ht="12.75" x14ac:dyDescent="0.2">
      <c r="A78" s="133"/>
      <c r="B78" s="133"/>
      <c r="C78" s="169" t="s">
        <v>198</v>
      </c>
      <c r="D78" s="14" t="s">
        <v>54</v>
      </c>
      <c r="E78" s="97">
        <f>Input!$E$91</f>
        <v>1090000</v>
      </c>
      <c r="F78" s="106">
        <f>Input!$E$92</f>
        <v>1</v>
      </c>
      <c r="G78" s="98">
        <f>E78*F78</f>
        <v>1090000</v>
      </c>
      <c r="H78" s="133"/>
      <c r="I78" s="133"/>
      <c r="J78" s="133"/>
      <c r="K78" s="133"/>
      <c r="L78" s="133"/>
      <c r="M78" s="133"/>
    </row>
    <row r="79" spans="1:16" s="99" customFormat="1" ht="12.75" x14ac:dyDescent="0.2">
      <c r="A79" s="133"/>
      <c r="B79" s="133"/>
      <c r="C79" s="133"/>
      <c r="D79" s="133"/>
      <c r="E79" s="45" t="s">
        <v>24</v>
      </c>
      <c r="F79" s="45" t="s">
        <v>84</v>
      </c>
      <c r="G79" s="45">
        <v>2025</v>
      </c>
      <c r="H79" s="45">
        <v>2026</v>
      </c>
      <c r="I79" s="45">
        <v>2027</v>
      </c>
      <c r="J79" s="45">
        <v>2028</v>
      </c>
      <c r="K79" s="133"/>
      <c r="L79" s="133"/>
      <c r="M79" s="133"/>
    </row>
    <row r="80" spans="1:16" s="99" customFormat="1" ht="12.75" x14ac:dyDescent="0.2">
      <c r="A80" s="133"/>
      <c r="B80" s="133"/>
      <c r="C80" s="133" t="s">
        <v>85</v>
      </c>
      <c r="D80" s="14" t="s">
        <v>34</v>
      </c>
      <c r="E80" s="101">
        <f>Input!$E$93</f>
        <v>1</v>
      </c>
      <c r="F80" s="96" t="str">
        <f>IF($E80=0,0,INDEX('Escalation factors'!$C$6:$C$11,MATCH($E80,'Escalation factors'!$B$6:$B$11,0)))</f>
        <v>WA WPI - Labour</v>
      </c>
      <c r="G80" s="106">
        <f>IF($E80=0,0,INDEX('Escalation factors'!G$6:G$11,MATCH($E80,'Escalation factors'!$B$6:$B$11,0)))</f>
        <v>3.7499999999999999E-2</v>
      </c>
      <c r="H80" s="106">
        <f>IF($E80=0,0,INDEX('Escalation factors'!H$6:H$11,MATCH($E80,'Escalation factors'!$B$6:$B$11,0)))</f>
        <v>3.5000000000000003E-2</v>
      </c>
      <c r="I80" s="106">
        <f>IF($E80=0,0,INDEX('Escalation factors'!I$6:I$11,MATCH($E80,'Escalation factors'!$B$6:$B$11,0)))</f>
        <v>0.03</v>
      </c>
      <c r="J80" s="106">
        <f>IF($E80=0,0,INDEX('Escalation factors'!J$6:J$11,MATCH($E80,'Escalation factors'!$B$6:$B$11,0)))</f>
        <v>0.03</v>
      </c>
      <c r="K80" s="133"/>
      <c r="L80" s="133"/>
      <c r="M80" s="133"/>
    </row>
    <row r="81" spans="1:13" s="99" customFormat="1" ht="12.75" x14ac:dyDescent="0.2">
      <c r="A81" s="133"/>
      <c r="B81" s="133"/>
      <c r="C81" s="133"/>
      <c r="D81" s="133"/>
      <c r="E81" s="133"/>
      <c r="F81" s="45">
        <v>2024</v>
      </c>
      <c r="G81" s="45">
        <v>2025</v>
      </c>
      <c r="H81" s="45">
        <v>2026</v>
      </c>
      <c r="I81" s="45">
        <v>2027</v>
      </c>
      <c r="J81" s="45">
        <v>2028</v>
      </c>
      <c r="K81" s="133"/>
      <c r="L81" s="133"/>
      <c r="M81" s="133"/>
    </row>
    <row r="82" spans="1:13" s="99" customFormat="1" ht="12.75" x14ac:dyDescent="0.2">
      <c r="A82" s="133"/>
      <c r="B82" s="133"/>
      <c r="C82" s="133" t="s">
        <v>93</v>
      </c>
      <c r="D82" s="14" t="s">
        <v>54</v>
      </c>
      <c r="E82" s="133"/>
      <c r="F82" s="156">
        <f>G78</f>
        <v>1090000</v>
      </c>
      <c r="G82" s="156">
        <f>F82*(1+G80)</f>
        <v>1130875</v>
      </c>
      <c r="H82" s="156">
        <f t="shared" ref="H82" si="9">G82*(1+H80)</f>
        <v>1170455.625</v>
      </c>
      <c r="I82" s="156">
        <f t="shared" ref="I82" si="10">H82*(1+I80)</f>
        <v>1205569.29375</v>
      </c>
      <c r="J82" s="156"/>
      <c r="K82" s="158"/>
      <c r="L82" s="172">
        <f>I82*(1+J80)^(3/12)</f>
        <v>1214511.0877347745</v>
      </c>
      <c r="M82" s="133"/>
    </row>
    <row r="83" spans="1:13" s="99" customFormat="1" ht="12.75" x14ac:dyDescent="0.2">
      <c r="A83" s="133"/>
      <c r="B83" s="133"/>
      <c r="C83" s="133"/>
      <c r="D83" s="14"/>
      <c r="E83" s="133"/>
      <c r="F83" s="157"/>
      <c r="G83" s="157"/>
      <c r="H83" s="157"/>
      <c r="I83" s="157"/>
      <c r="J83" s="157"/>
      <c r="K83" s="158"/>
      <c r="L83" s="157"/>
      <c r="M83" s="133"/>
    </row>
    <row r="84" spans="1:13" s="99" customFormat="1" ht="12.75" x14ac:dyDescent="0.2">
      <c r="D84" s="14"/>
      <c r="E84" s="133"/>
      <c r="F84" s="133"/>
      <c r="G84" s="133"/>
      <c r="H84" s="133"/>
      <c r="I84" s="133"/>
      <c r="J84" s="133"/>
      <c r="K84" s="133"/>
      <c r="L84" s="133"/>
    </row>
    <row r="85" spans="1:13" s="99" customFormat="1" ht="13.5" thickBot="1" x14ac:dyDescent="0.25">
      <c r="A85" s="133"/>
      <c r="B85" s="133"/>
      <c r="C85" s="109" t="s">
        <v>189</v>
      </c>
      <c r="D85" s="108" t="s">
        <v>26</v>
      </c>
      <c r="E85" s="130">
        <f>E78</f>
        <v>1090000</v>
      </c>
      <c r="F85" s="161"/>
      <c r="G85" s="161"/>
      <c r="H85" s="161"/>
      <c r="I85" s="161"/>
      <c r="J85" s="161"/>
      <c r="K85" s="161"/>
      <c r="L85" s="162">
        <f>L82</f>
        <v>1214511.0877347745</v>
      </c>
      <c r="M85" s="133"/>
    </row>
    <row r="86" spans="1:13" ht="15" thickTop="1" x14ac:dyDescent="0.2"/>
    <row r="87" spans="1:13" s="99" customFormat="1" ht="15" x14ac:dyDescent="0.25">
      <c r="A87" s="54"/>
      <c r="B87" s="54"/>
      <c r="C87" s="105" t="s">
        <v>190</v>
      </c>
      <c r="D87" s="54"/>
      <c r="E87" s="54"/>
      <c r="F87" s="54"/>
      <c r="G87" s="54"/>
      <c r="H87" s="54"/>
      <c r="I87" s="54"/>
      <c r="J87" s="54"/>
      <c r="K87" s="54"/>
      <c r="L87" s="54"/>
      <c r="M87" s="54"/>
    </row>
    <row r="88" spans="1:13" s="99" customFormat="1" ht="12.75" x14ac:dyDescent="0.2">
      <c r="A88" s="133"/>
      <c r="B88" s="133"/>
      <c r="C88" s="133"/>
      <c r="D88" s="133"/>
      <c r="E88" s="133"/>
      <c r="F88" s="133"/>
      <c r="G88" s="133"/>
      <c r="H88" s="133"/>
      <c r="I88" s="133"/>
      <c r="J88" s="133"/>
      <c r="K88" s="133"/>
      <c r="L88" s="133"/>
      <c r="M88" s="133"/>
    </row>
    <row r="89" spans="1:13" s="99" customFormat="1" ht="12.75" x14ac:dyDescent="0.2">
      <c r="A89" s="133"/>
      <c r="B89" s="133"/>
      <c r="C89" s="51" t="s">
        <v>190</v>
      </c>
      <c r="D89" s="133"/>
      <c r="E89" s="133"/>
      <c r="F89" s="133"/>
      <c r="G89" s="133"/>
      <c r="H89" s="133"/>
      <c r="I89" s="133"/>
      <c r="J89" s="133"/>
      <c r="K89" s="133"/>
      <c r="L89" s="133"/>
      <c r="M89" s="133"/>
    </row>
    <row r="90" spans="1:13" s="99" customFormat="1" ht="12.75" x14ac:dyDescent="0.2">
      <c r="A90" s="133"/>
      <c r="B90" s="133"/>
      <c r="C90" s="133"/>
      <c r="D90" s="133"/>
      <c r="E90" s="45" t="s">
        <v>26</v>
      </c>
      <c r="F90" s="45" t="s">
        <v>90</v>
      </c>
      <c r="G90" s="45" t="s">
        <v>91</v>
      </c>
      <c r="H90" s="133"/>
      <c r="I90" s="133"/>
      <c r="J90" s="133"/>
      <c r="K90" s="133"/>
      <c r="L90" s="133"/>
      <c r="M90" s="133"/>
    </row>
    <row r="91" spans="1:13" s="99" customFormat="1" ht="12.75" x14ac:dyDescent="0.2">
      <c r="A91" s="133"/>
      <c r="B91" s="133"/>
      <c r="C91" s="169" t="s">
        <v>198</v>
      </c>
      <c r="D91" s="14" t="s">
        <v>54</v>
      </c>
      <c r="E91" s="97">
        <f>Input!$E$97</f>
        <v>162240</v>
      </c>
      <c r="F91" s="106">
        <f>Input!$E$98</f>
        <v>1</v>
      </c>
      <c r="G91" s="98">
        <f>E91*F91</f>
        <v>162240</v>
      </c>
      <c r="H91" s="133"/>
      <c r="I91" s="133"/>
      <c r="J91" s="133"/>
      <c r="K91" s="133"/>
      <c r="L91" s="133"/>
      <c r="M91" s="133"/>
    </row>
    <row r="92" spans="1:13" s="99" customFormat="1" ht="12.75" x14ac:dyDescent="0.2">
      <c r="A92" s="133"/>
      <c r="B92" s="133"/>
      <c r="C92" s="133"/>
      <c r="D92" s="133"/>
      <c r="E92" s="45" t="s">
        <v>24</v>
      </c>
      <c r="F92" s="45" t="s">
        <v>84</v>
      </c>
      <c r="G92" s="45">
        <v>2025</v>
      </c>
      <c r="H92" s="45">
        <v>2026</v>
      </c>
      <c r="I92" s="45">
        <v>2027</v>
      </c>
      <c r="J92" s="45">
        <v>2028</v>
      </c>
      <c r="K92" s="133"/>
      <c r="L92" s="133"/>
      <c r="M92" s="133"/>
    </row>
    <row r="93" spans="1:13" s="99" customFormat="1" ht="12.75" x14ac:dyDescent="0.2">
      <c r="A93" s="133"/>
      <c r="B93" s="133"/>
      <c r="C93" s="133" t="s">
        <v>85</v>
      </c>
      <c r="D93" s="14" t="s">
        <v>34</v>
      </c>
      <c r="E93" s="101">
        <f>Input!$E$99</f>
        <v>1</v>
      </c>
      <c r="F93" s="96" t="str">
        <f>IF($E93=0,0,INDEX('Escalation factors'!$C$6:$C$11,MATCH($E93,'Escalation factors'!$B$6:$B$11,0)))</f>
        <v>WA WPI - Labour</v>
      </c>
      <c r="G93" s="106">
        <f>IF($E93=0,0,INDEX('Escalation factors'!G$6:G$11,MATCH($E93,'Escalation factors'!$B$6:$B$11,0)))</f>
        <v>3.7499999999999999E-2</v>
      </c>
      <c r="H93" s="106">
        <f>IF($E93=0,0,INDEX('Escalation factors'!H$6:H$11,MATCH($E93,'Escalation factors'!$B$6:$B$11,0)))</f>
        <v>3.5000000000000003E-2</v>
      </c>
      <c r="I93" s="106">
        <f>IF($E93=0,0,INDEX('Escalation factors'!I$6:I$11,MATCH($E93,'Escalation factors'!$B$6:$B$11,0)))</f>
        <v>0.03</v>
      </c>
      <c r="J93" s="106">
        <f>IF($E93=0,0,INDEX('Escalation factors'!J$6:J$11,MATCH($E93,'Escalation factors'!$B$6:$B$11,0)))</f>
        <v>0.03</v>
      </c>
      <c r="K93" s="133"/>
      <c r="L93" s="133"/>
      <c r="M93" s="133"/>
    </row>
    <row r="94" spans="1:13" s="99" customFormat="1" ht="12.75" x14ac:dyDescent="0.2">
      <c r="A94" s="133"/>
      <c r="B94" s="133"/>
      <c r="C94" s="133"/>
      <c r="D94" s="133"/>
      <c r="E94" s="133"/>
      <c r="F94" s="45">
        <v>2024</v>
      </c>
      <c r="G94" s="45">
        <v>2025</v>
      </c>
      <c r="H94" s="45">
        <v>2026</v>
      </c>
      <c r="I94" s="45">
        <v>2027</v>
      </c>
      <c r="J94" s="45">
        <v>2028</v>
      </c>
      <c r="K94" s="133"/>
      <c r="L94" s="133"/>
      <c r="M94" s="133"/>
    </row>
    <row r="95" spans="1:13" s="99" customFormat="1" ht="12.75" x14ac:dyDescent="0.2">
      <c r="A95" s="133"/>
      <c r="B95" s="133"/>
      <c r="C95" s="133" t="s">
        <v>93</v>
      </c>
      <c r="D95" s="14" t="s">
        <v>54</v>
      </c>
      <c r="E95" s="133"/>
      <c r="F95" s="156">
        <f>G91</f>
        <v>162240</v>
      </c>
      <c r="G95" s="156">
        <f>F95*(1+G93)</f>
        <v>168324</v>
      </c>
      <c r="H95" s="156">
        <f t="shared" ref="H95" si="11">G95*(1+H93)</f>
        <v>174215.34</v>
      </c>
      <c r="I95" s="156">
        <f t="shared" ref="I95" si="12">H95*(1+I93)</f>
        <v>179441.8002</v>
      </c>
      <c r="J95" s="156"/>
      <c r="K95" s="158"/>
      <c r="L95" s="172">
        <f>I95*(1+J93)^(3/12)</f>
        <v>180772.732912009</v>
      </c>
      <c r="M95" s="133"/>
    </row>
    <row r="96" spans="1:13" s="99" customFormat="1" ht="12.75" x14ac:dyDescent="0.2">
      <c r="A96" s="133"/>
      <c r="B96" s="133"/>
      <c r="C96" s="133"/>
      <c r="D96" s="14"/>
      <c r="E96" s="133"/>
      <c r="F96" s="157"/>
      <c r="G96" s="157"/>
      <c r="H96" s="157"/>
      <c r="I96" s="157"/>
      <c r="J96" s="157"/>
      <c r="K96" s="158"/>
      <c r="L96" s="157"/>
      <c r="M96" s="133"/>
    </row>
    <row r="97" spans="1:13" s="99" customFormat="1" ht="12.75" x14ac:dyDescent="0.2">
      <c r="D97" s="14"/>
      <c r="E97" s="133"/>
      <c r="F97" s="133"/>
      <c r="G97" s="133"/>
      <c r="H97" s="133"/>
      <c r="I97" s="133"/>
      <c r="J97" s="133"/>
      <c r="K97" s="133"/>
      <c r="L97" s="133"/>
    </row>
    <row r="98" spans="1:13" s="99" customFormat="1" ht="13.5" thickBot="1" x14ac:dyDescent="0.25">
      <c r="A98" s="133"/>
      <c r="B98" s="133"/>
      <c r="C98" s="109" t="s">
        <v>190</v>
      </c>
      <c r="D98" s="108" t="s">
        <v>26</v>
      </c>
      <c r="E98" s="130">
        <f>E91</f>
        <v>162240</v>
      </c>
      <c r="F98" s="161"/>
      <c r="G98" s="161"/>
      <c r="H98" s="161"/>
      <c r="I98" s="161"/>
      <c r="J98" s="161"/>
      <c r="K98" s="161"/>
      <c r="L98" s="162">
        <f>L95</f>
        <v>180772.732912009</v>
      </c>
      <c r="M98" s="133"/>
    </row>
    <row r="99" spans="1:13" ht="15" thickTop="1" x14ac:dyDescent="0.2"/>
    <row r="100" spans="1:13" x14ac:dyDescent="0.2"/>
    <row r="101" spans="1:13" ht="15" thickTop="1" x14ac:dyDescent="0.2"/>
    <row r="102" spans="1:13" s="99" customFormat="1" ht="15" x14ac:dyDescent="0.25">
      <c r="A102" s="54"/>
      <c r="B102" s="54"/>
      <c r="C102" s="105" t="s">
        <v>191</v>
      </c>
      <c r="D102" s="54"/>
      <c r="E102" s="54"/>
      <c r="F102" s="54"/>
      <c r="G102" s="54"/>
      <c r="H102" s="54"/>
      <c r="I102" s="54"/>
      <c r="J102" s="54"/>
      <c r="K102" s="54"/>
      <c r="L102" s="54"/>
      <c r="M102" s="54"/>
    </row>
    <row r="103" spans="1:13" s="99" customFormat="1" ht="12.75" x14ac:dyDescent="0.2">
      <c r="A103" s="133"/>
      <c r="B103" s="133"/>
      <c r="C103" s="133"/>
      <c r="D103" s="133"/>
      <c r="E103" s="133"/>
      <c r="F103" s="133"/>
      <c r="G103" s="133"/>
      <c r="H103" s="133"/>
      <c r="I103" s="133"/>
      <c r="J103" s="133"/>
      <c r="K103" s="133"/>
      <c r="L103" s="133"/>
      <c r="M103" s="133"/>
    </row>
    <row r="104" spans="1:13" s="99" customFormat="1" ht="12.75" x14ac:dyDescent="0.2">
      <c r="A104" s="133"/>
      <c r="B104" s="133"/>
      <c r="C104" s="51" t="s">
        <v>191</v>
      </c>
      <c r="D104" s="133"/>
      <c r="E104" s="133"/>
      <c r="F104" s="133"/>
      <c r="G104" s="133"/>
      <c r="H104" s="133"/>
      <c r="I104" s="133"/>
      <c r="J104" s="133"/>
      <c r="K104" s="133"/>
      <c r="L104" s="133"/>
      <c r="M104" s="133"/>
    </row>
    <row r="105" spans="1:13" s="99" customFormat="1" ht="12.75" x14ac:dyDescent="0.2">
      <c r="A105" s="133"/>
      <c r="B105" s="133"/>
      <c r="C105" s="133"/>
      <c r="D105" s="133"/>
      <c r="E105" s="45" t="s">
        <v>26</v>
      </c>
      <c r="F105" s="45" t="s">
        <v>90</v>
      </c>
      <c r="G105" s="45" t="s">
        <v>91</v>
      </c>
      <c r="H105" s="133"/>
      <c r="I105" s="133"/>
      <c r="J105" s="133"/>
      <c r="K105" s="133"/>
      <c r="L105" s="133"/>
      <c r="M105" s="133"/>
    </row>
    <row r="106" spans="1:13" s="99" customFormat="1" ht="12.75" x14ac:dyDescent="0.2">
      <c r="A106" s="133"/>
      <c r="B106" s="133"/>
      <c r="C106" s="169" t="s">
        <v>198</v>
      </c>
      <c r="D106" s="14" t="s">
        <v>54</v>
      </c>
      <c r="E106" s="97">
        <f>Input!$E$103</f>
        <v>180459</v>
      </c>
      <c r="F106" s="106">
        <f>Input!$E$104</f>
        <v>1</v>
      </c>
      <c r="G106" s="98">
        <f>E106*F106</f>
        <v>180459</v>
      </c>
      <c r="H106" s="133"/>
      <c r="I106" s="133"/>
      <c r="J106" s="133"/>
      <c r="K106" s="133"/>
      <c r="L106" s="133"/>
      <c r="M106" s="133"/>
    </row>
    <row r="107" spans="1:13" s="99" customFormat="1" ht="12.75" x14ac:dyDescent="0.2">
      <c r="A107" s="133"/>
      <c r="B107" s="133"/>
      <c r="C107" s="133"/>
      <c r="D107" s="133"/>
      <c r="E107" s="45" t="s">
        <v>24</v>
      </c>
      <c r="F107" s="45" t="s">
        <v>84</v>
      </c>
      <c r="G107" s="45">
        <v>2025</v>
      </c>
      <c r="H107" s="45">
        <v>2026</v>
      </c>
      <c r="I107" s="45">
        <v>2027</v>
      </c>
      <c r="J107" s="45">
        <v>2028</v>
      </c>
      <c r="K107" s="133"/>
      <c r="L107" s="133"/>
      <c r="M107" s="133"/>
    </row>
    <row r="108" spans="1:13" s="99" customFormat="1" ht="12.75" x14ac:dyDescent="0.2">
      <c r="A108" s="133"/>
      <c r="B108" s="133"/>
      <c r="C108" s="133" t="s">
        <v>85</v>
      </c>
      <c r="D108" s="14" t="s">
        <v>34</v>
      </c>
      <c r="E108" s="101">
        <f>Input!$E$105</f>
        <v>2</v>
      </c>
      <c r="F108" s="96" t="str">
        <f>IF($E108=0,0,INDEX('Escalation factors'!$C$6:$C$11,MATCH($E108,'Escalation factors'!$B$6:$B$11,0)))</f>
        <v>CPI % Change</v>
      </c>
      <c r="G108" s="106">
        <f>IF($E108=0,0,INDEX('Escalation factors'!G$6:G$11,MATCH($E108,'Escalation factors'!$B$6:$B$11,0)))</f>
        <v>2.8000000000000001E-2</v>
      </c>
      <c r="H108" s="106">
        <f>IF($E108=0,0,INDEX('Escalation factors'!H$6:H$11,MATCH($E108,'Escalation factors'!$B$6:$B$11,0)))</f>
        <v>3.2000000000000001E-2</v>
      </c>
      <c r="I108" s="106">
        <f>IF($E108=0,0,INDEX('Escalation factors'!I$6:I$11,MATCH($E108,'Escalation factors'!$B$6:$B$11,0)))</f>
        <v>2.8500000000000001E-2</v>
      </c>
      <c r="J108" s="106">
        <f>IF($E108=0,0,INDEX('Escalation factors'!J$6:J$11,MATCH($E108,'Escalation factors'!$B$6:$B$11,0)))</f>
        <v>2.5000000000000001E-2</v>
      </c>
      <c r="K108" s="133"/>
      <c r="L108" s="133"/>
      <c r="M108" s="133"/>
    </row>
    <row r="109" spans="1:13" s="99" customFormat="1" ht="12.75" x14ac:dyDescent="0.2">
      <c r="A109" s="133"/>
      <c r="B109" s="133"/>
      <c r="C109" s="133"/>
      <c r="D109" s="133"/>
      <c r="E109" s="133"/>
      <c r="F109" s="45">
        <v>2024</v>
      </c>
      <c r="G109" s="45">
        <v>2025</v>
      </c>
      <c r="H109" s="45">
        <v>2026</v>
      </c>
      <c r="I109" s="45">
        <v>2027</v>
      </c>
      <c r="J109" s="45">
        <v>2028</v>
      </c>
      <c r="K109" s="133"/>
      <c r="L109" s="133"/>
      <c r="M109" s="133"/>
    </row>
    <row r="110" spans="1:13" s="99" customFormat="1" ht="12.75" x14ac:dyDescent="0.2">
      <c r="A110" s="133"/>
      <c r="B110" s="133"/>
      <c r="C110" s="133" t="s">
        <v>93</v>
      </c>
      <c r="D110" s="14" t="s">
        <v>54</v>
      </c>
      <c r="E110" s="133"/>
      <c r="F110" s="156">
        <f>G106</f>
        <v>180459</v>
      </c>
      <c r="G110" s="156">
        <f>F110*(1+G108)</f>
        <v>185511.85200000001</v>
      </c>
      <c r="H110" s="156">
        <f t="shared" ref="H110" si="13">G110*(1+H108)</f>
        <v>191448.23126400003</v>
      </c>
      <c r="I110" s="156">
        <f t="shared" ref="I110" si="14">H110*(1+I108)</f>
        <v>196904.50585502404</v>
      </c>
      <c r="J110" s="156"/>
      <c r="K110" s="158"/>
      <c r="L110" s="172">
        <f>I110*(1+J108)^(3/12)</f>
        <v>198123.78705790601</v>
      </c>
      <c r="M110" s="133"/>
    </row>
    <row r="111" spans="1:13" s="99" customFormat="1" ht="12.75" x14ac:dyDescent="0.2">
      <c r="A111" s="133"/>
      <c r="B111" s="133"/>
      <c r="C111" s="133"/>
      <c r="D111" s="14"/>
      <c r="E111" s="133"/>
      <c r="F111" s="157"/>
      <c r="G111" s="157"/>
      <c r="H111" s="157"/>
      <c r="I111" s="157"/>
      <c r="J111" s="157"/>
      <c r="K111" s="158"/>
      <c r="L111" s="157"/>
      <c r="M111" s="133"/>
    </row>
    <row r="112" spans="1:13" s="99" customFormat="1" ht="12.75" x14ac:dyDescent="0.2">
      <c r="D112" s="14"/>
      <c r="E112" s="133"/>
      <c r="F112" s="133"/>
      <c r="G112" s="133"/>
      <c r="H112" s="133"/>
      <c r="I112" s="133"/>
      <c r="J112" s="133"/>
      <c r="K112" s="133"/>
      <c r="L112" s="133"/>
    </row>
    <row r="113" spans="1:13" s="99" customFormat="1" ht="13.5" thickBot="1" x14ac:dyDescent="0.25">
      <c r="A113" s="133"/>
      <c r="B113" s="133"/>
      <c r="C113" s="109" t="s">
        <v>191</v>
      </c>
      <c r="D113" s="108" t="s">
        <v>26</v>
      </c>
      <c r="E113" s="130">
        <f>E106</f>
        <v>180459</v>
      </c>
      <c r="F113" s="161"/>
      <c r="G113" s="161"/>
      <c r="H113" s="161"/>
      <c r="I113" s="161"/>
      <c r="J113" s="161"/>
      <c r="K113" s="161"/>
      <c r="L113" s="162">
        <f>L110</f>
        <v>198123.78705790601</v>
      </c>
      <c r="M113" s="133"/>
    </row>
    <row r="114" spans="1:13" x14ac:dyDescent="0.2"/>
    <row r="115" spans="1:13" x14ac:dyDescent="0.2"/>
    <row r="116" spans="1:13" x14ac:dyDescent="0.2"/>
    <row r="117" spans="1:13" x14ac:dyDescent="0.2"/>
    <row r="118" spans="1:13" x14ac:dyDescent="0.2"/>
    <row r="119" spans="1:13" ht="15" thickTop="1" x14ac:dyDescent="0.2"/>
    <row r="120" spans="1:13" x14ac:dyDescent="0.2"/>
    <row r="121" spans="1:13" x14ac:dyDescent="0.2"/>
    <row r="122" spans="1:13" x14ac:dyDescent="0.2"/>
    <row r="123" spans="1:13" x14ac:dyDescent="0.2"/>
    <row r="124" spans="1:13" x14ac:dyDescent="0.2"/>
    <row r="125" spans="1:13" x14ac:dyDescent="0.2"/>
    <row r="126" spans="1:13" x14ac:dyDescent="0.2"/>
    <row r="127" spans="1:13" x14ac:dyDescent="0.2"/>
    <row r="128" spans="1:13" x14ac:dyDescent="0.2"/>
    <row r="129" x14ac:dyDescent="0.2"/>
    <row r="130"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8" x14ac:dyDescent="0.2"/>
    <row r="149" x14ac:dyDescent="0.2"/>
    <row r="150" x14ac:dyDescent="0.2"/>
    <row r="151" x14ac:dyDescent="0.2"/>
    <row r="152" x14ac:dyDescent="0.2"/>
    <row r="153" x14ac:dyDescent="0.2"/>
    <row r="154" x14ac:dyDescent="0.2"/>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0" tint="-0.499984740745262"/>
  </sheetPr>
  <dimension ref="A1:P83"/>
  <sheetViews>
    <sheetView showGridLines="0" zoomScaleNormal="100" workbookViewId="0"/>
  </sheetViews>
  <sheetFormatPr defaultColWidth="0" defaultRowHeight="15" zeroHeight="1" x14ac:dyDescent="0.25"/>
  <cols>
    <col min="1" max="2" width="3.28515625" customWidth="1"/>
    <col min="3" max="3" width="25.7109375" customWidth="1"/>
    <col min="4" max="4" width="9.140625" customWidth="1"/>
    <col min="5" max="5" width="18.85546875" bestFit="1" customWidth="1"/>
    <col min="6" max="6" width="9.140625" customWidth="1"/>
    <col min="7" max="7" width="18.28515625" bestFit="1" customWidth="1"/>
    <col min="8" max="8" width="1.7109375" customWidth="1"/>
    <col min="9" max="16" width="0" hidden="1" customWidth="1"/>
    <col min="17" max="16384" width="9.140625" hidden="1"/>
  </cols>
  <sheetData>
    <row r="1" spans="1:7" ht="20.25" x14ac:dyDescent="0.3">
      <c r="A1" s="52" t="str">
        <f>Summary!$B$1</f>
        <v>Benchmark Reserve Capacity Price</v>
      </c>
      <c r="B1" s="52"/>
      <c r="C1" s="52"/>
      <c r="D1" s="52"/>
      <c r="E1" s="52"/>
      <c r="F1" s="52"/>
      <c r="G1" s="52"/>
    </row>
    <row r="2" spans="1:7" ht="15.75" x14ac:dyDescent="0.25">
      <c r="A2" s="21" t="s">
        <v>12</v>
      </c>
      <c r="B2" s="21"/>
      <c r="C2" s="21"/>
      <c r="D2" s="21"/>
      <c r="E2" s="21"/>
      <c r="F2" s="21"/>
      <c r="G2" s="21"/>
    </row>
    <row r="3" spans="1:7" x14ac:dyDescent="0.25"/>
    <row r="4" spans="1:7" x14ac:dyDescent="0.25"/>
    <row r="5" spans="1:7" ht="16.5" thickBot="1" x14ac:dyDescent="0.3">
      <c r="A5" s="133"/>
      <c r="B5" s="133"/>
      <c r="C5" s="3" t="s">
        <v>105</v>
      </c>
      <c r="D5" s="165"/>
      <c r="E5" s="165"/>
      <c r="F5" s="165"/>
      <c r="G5" s="165"/>
    </row>
    <row r="6" spans="1:7" x14ac:dyDescent="0.25">
      <c r="A6" s="133"/>
      <c r="B6" s="133"/>
      <c r="C6" s="133"/>
      <c r="D6" s="133"/>
      <c r="E6" s="133"/>
      <c r="F6" s="133"/>
      <c r="G6" s="133"/>
    </row>
    <row r="7" spans="1:7" ht="20.25" x14ac:dyDescent="0.3">
      <c r="A7" s="133"/>
      <c r="B7" s="133"/>
      <c r="C7" s="133" t="s">
        <v>106</v>
      </c>
      <c r="D7" s="133"/>
      <c r="E7" s="52" t="s">
        <v>107</v>
      </c>
      <c r="F7" s="133"/>
      <c r="G7" s="4" t="s">
        <v>108</v>
      </c>
    </row>
    <row r="8" spans="1:7" ht="15.75" x14ac:dyDescent="0.25">
      <c r="A8" s="133"/>
      <c r="B8" s="133"/>
      <c r="C8" s="133" t="s">
        <v>109</v>
      </c>
      <c r="D8" s="133"/>
      <c r="E8" s="21" t="s">
        <v>110</v>
      </c>
      <c r="F8" s="133"/>
      <c r="G8" s="4" t="s">
        <v>111</v>
      </c>
    </row>
    <row r="9" spans="1:7" ht="15.75" x14ac:dyDescent="0.25">
      <c r="A9" s="133"/>
      <c r="B9" s="133"/>
      <c r="C9" s="133" t="s">
        <v>112</v>
      </c>
      <c r="D9" s="133"/>
      <c r="E9" s="5" t="s">
        <v>113</v>
      </c>
      <c r="F9" s="133"/>
      <c r="G9" s="4" t="s">
        <v>114</v>
      </c>
    </row>
    <row r="10" spans="1:7" x14ac:dyDescent="0.25">
      <c r="A10" s="133"/>
      <c r="B10" s="133"/>
      <c r="C10" s="133"/>
      <c r="D10" s="133"/>
      <c r="E10" s="133"/>
      <c r="F10" s="133"/>
      <c r="G10" s="133"/>
    </row>
    <row r="11" spans="1:7" ht="16.5" x14ac:dyDescent="0.25">
      <c r="A11" s="133"/>
      <c r="B11" s="133"/>
      <c r="C11" s="133" t="s">
        <v>115</v>
      </c>
      <c r="D11" s="133"/>
      <c r="E11" s="47" t="s">
        <v>115</v>
      </c>
      <c r="F11" s="133"/>
      <c r="G11" s="4" t="s">
        <v>116</v>
      </c>
    </row>
    <row r="12" spans="1:7" x14ac:dyDescent="0.25">
      <c r="A12" s="133"/>
      <c r="B12" s="133"/>
      <c r="C12" s="133" t="s">
        <v>117</v>
      </c>
      <c r="D12" s="133"/>
      <c r="E12" s="48" t="s">
        <v>117</v>
      </c>
      <c r="F12" s="133"/>
      <c r="G12" s="4" t="s">
        <v>118</v>
      </c>
    </row>
    <row r="13" spans="1:7" x14ac:dyDescent="0.25">
      <c r="A13" s="133"/>
      <c r="B13" s="133"/>
      <c r="C13" s="133" t="s">
        <v>119</v>
      </c>
      <c r="D13" s="133"/>
      <c r="E13" s="49" t="s">
        <v>119</v>
      </c>
      <c r="F13" s="133"/>
      <c r="G13" s="4" t="s">
        <v>120</v>
      </c>
    </row>
    <row r="14" spans="1:7" x14ac:dyDescent="0.25">
      <c r="A14" s="133"/>
      <c r="B14" s="133"/>
      <c r="C14" s="133"/>
      <c r="D14" s="133"/>
      <c r="E14" s="133"/>
      <c r="F14" s="133"/>
      <c r="G14" s="133"/>
    </row>
    <row r="15" spans="1:7" x14ac:dyDescent="0.25">
      <c r="A15" s="133"/>
      <c r="B15" s="133"/>
      <c r="C15" s="133" t="s">
        <v>121</v>
      </c>
      <c r="D15" s="133"/>
      <c r="E15" s="6" t="s">
        <v>122</v>
      </c>
      <c r="F15" s="133"/>
      <c r="G15" s="4" t="s">
        <v>123</v>
      </c>
    </row>
    <row r="16" spans="1:7" x14ac:dyDescent="0.25">
      <c r="A16" s="133"/>
      <c r="B16" s="133"/>
      <c r="C16" s="133" t="s">
        <v>124</v>
      </c>
      <c r="D16" s="133"/>
      <c r="E16" s="20" t="s">
        <v>122</v>
      </c>
      <c r="F16" s="133"/>
      <c r="G16" s="4" t="s">
        <v>125</v>
      </c>
    </row>
    <row r="17" spans="1:11" x14ac:dyDescent="0.25">
      <c r="A17" s="133"/>
      <c r="B17" s="133"/>
      <c r="C17" s="133"/>
      <c r="D17" s="133"/>
      <c r="E17" s="133"/>
      <c r="F17" s="133"/>
      <c r="G17" s="133"/>
    </row>
    <row r="18" spans="1:11" x14ac:dyDescent="0.25">
      <c r="A18" s="133"/>
      <c r="B18" s="133"/>
      <c r="C18" s="133" t="s">
        <v>126</v>
      </c>
      <c r="D18" s="133"/>
      <c r="E18" s="7" t="s">
        <v>126</v>
      </c>
      <c r="F18" s="133"/>
      <c r="G18" s="4" t="s">
        <v>127</v>
      </c>
    </row>
    <row r="19" spans="1:11" x14ac:dyDescent="0.25">
      <c r="A19" s="133"/>
      <c r="B19" s="133"/>
      <c r="C19" s="133"/>
      <c r="D19" s="133"/>
      <c r="E19" s="133"/>
      <c r="F19" s="133"/>
      <c r="G19" s="133"/>
    </row>
    <row r="20" spans="1:11" x14ac:dyDescent="0.25">
      <c r="A20" s="133"/>
      <c r="B20" s="133"/>
      <c r="C20" s="133"/>
      <c r="D20" s="133"/>
      <c r="E20" s="133"/>
      <c r="F20" s="133"/>
      <c r="G20" s="133"/>
    </row>
    <row r="21" spans="1:11" ht="16.5" thickBot="1" x14ac:dyDescent="0.3">
      <c r="A21" s="133"/>
      <c r="B21" s="133"/>
      <c r="C21" s="3" t="s">
        <v>128</v>
      </c>
      <c r="D21" s="165"/>
      <c r="E21" s="165"/>
      <c r="F21" s="165"/>
      <c r="G21" s="165"/>
    </row>
    <row r="22" spans="1:11" x14ac:dyDescent="0.25">
      <c r="A22" s="133"/>
      <c r="B22" s="133"/>
      <c r="C22" s="133"/>
      <c r="D22" s="133"/>
      <c r="E22" s="133"/>
      <c r="F22" s="133"/>
      <c r="G22" s="133"/>
    </row>
    <row r="23" spans="1:11" x14ac:dyDescent="0.25">
      <c r="A23" s="133"/>
      <c r="B23" s="133"/>
      <c r="C23" s="133" t="s">
        <v>129</v>
      </c>
      <c r="D23" s="133"/>
      <c r="E23" s="23">
        <v>100</v>
      </c>
      <c r="F23" s="133"/>
      <c r="G23" s="4" t="s">
        <v>130</v>
      </c>
    </row>
    <row r="24" spans="1:11" x14ac:dyDescent="0.25">
      <c r="A24" s="133"/>
      <c r="B24" s="133"/>
      <c r="C24" s="133"/>
      <c r="D24" s="133"/>
      <c r="F24" s="133"/>
      <c r="G24" s="4"/>
    </row>
    <row r="25" spans="1:11" x14ac:dyDescent="0.25">
      <c r="A25" s="133"/>
      <c r="B25" s="133"/>
      <c r="C25" s="133" t="s">
        <v>131</v>
      </c>
      <c r="D25" s="133"/>
      <c r="E25" s="100">
        <v>100</v>
      </c>
      <c r="F25" s="133"/>
      <c r="G25" s="4" t="s">
        <v>132</v>
      </c>
    </row>
    <row r="26" spans="1:11" x14ac:dyDescent="0.25">
      <c r="A26" s="133"/>
      <c r="B26" s="133"/>
      <c r="C26" s="133"/>
      <c r="D26" s="133"/>
      <c r="E26" s="133"/>
      <c r="F26" s="133"/>
      <c r="G26" s="4"/>
      <c r="K26" s="14"/>
    </row>
    <row r="27" spans="1:11" x14ac:dyDescent="0.25">
      <c r="A27" s="133"/>
      <c r="B27" s="133"/>
      <c r="C27" s="133" t="s">
        <v>76</v>
      </c>
      <c r="D27" s="133"/>
      <c r="E27" s="8">
        <v>100</v>
      </c>
      <c r="F27" s="133"/>
      <c r="G27" s="4" t="s">
        <v>133</v>
      </c>
    </row>
    <row r="28" spans="1:11" x14ac:dyDescent="0.25">
      <c r="A28" s="133"/>
      <c r="B28" s="133"/>
      <c r="C28" s="133"/>
      <c r="D28" s="133"/>
      <c r="E28" s="133"/>
      <c r="F28" s="133"/>
      <c r="G28" s="4"/>
    </row>
    <row r="29" spans="1:11" x14ac:dyDescent="0.25">
      <c r="A29" s="133"/>
      <c r="B29" s="133"/>
      <c r="C29" s="133" t="s">
        <v>134</v>
      </c>
      <c r="D29" s="133"/>
      <c r="E29" s="9" t="s">
        <v>24</v>
      </c>
      <c r="F29" s="133"/>
      <c r="G29" s="4" t="s">
        <v>135</v>
      </c>
    </row>
    <row r="30" spans="1:11" x14ac:dyDescent="0.25">
      <c r="A30" s="133"/>
      <c r="B30" s="133"/>
      <c r="C30" s="133"/>
      <c r="D30" s="133"/>
      <c r="E30" s="133"/>
      <c r="F30" s="133"/>
      <c r="G30" s="4"/>
    </row>
    <row r="31" spans="1:11" x14ac:dyDescent="0.25">
      <c r="A31" s="133"/>
      <c r="B31" s="133"/>
      <c r="C31" s="133" t="s">
        <v>136</v>
      </c>
      <c r="D31" s="133"/>
      <c r="E31" s="10"/>
      <c r="F31" s="133"/>
      <c r="G31" s="4" t="s">
        <v>137</v>
      </c>
    </row>
    <row r="32" spans="1:11" x14ac:dyDescent="0.25">
      <c r="A32" s="133"/>
      <c r="B32" s="133"/>
      <c r="C32" s="133"/>
      <c r="D32" s="133"/>
      <c r="E32" s="133"/>
      <c r="F32" s="133"/>
      <c r="G32" s="133"/>
    </row>
    <row r="33" spans="1:7" x14ac:dyDescent="0.25">
      <c r="A33" s="133"/>
      <c r="B33" s="133"/>
      <c r="C33" s="133" t="s">
        <v>138</v>
      </c>
      <c r="D33" s="133"/>
      <c r="E33" s="11">
        <v>100</v>
      </c>
      <c r="F33" s="133"/>
      <c r="G33" s="4" t="s">
        <v>139</v>
      </c>
    </row>
    <row r="34" spans="1:7" x14ac:dyDescent="0.25">
      <c r="A34" s="133"/>
      <c r="B34" s="133"/>
      <c r="C34" s="133"/>
      <c r="D34" s="133"/>
      <c r="F34" s="133"/>
      <c r="G34" s="4"/>
    </row>
    <row r="35" spans="1:7" x14ac:dyDescent="0.25">
      <c r="A35" s="133"/>
      <c r="B35" s="133"/>
      <c r="C35" s="133" t="s">
        <v>95</v>
      </c>
      <c r="D35" s="133"/>
      <c r="E35" s="12">
        <v>1</v>
      </c>
      <c r="F35" s="133"/>
      <c r="G35" s="4" t="s">
        <v>95</v>
      </c>
    </row>
    <row r="36" spans="1:7" x14ac:dyDescent="0.25">
      <c r="A36" s="133"/>
      <c r="B36" s="133"/>
      <c r="C36" s="133"/>
      <c r="D36" s="133"/>
      <c r="E36" s="166"/>
      <c r="F36" s="133"/>
      <c r="G36" s="4"/>
    </row>
    <row r="37" spans="1:7" x14ac:dyDescent="0.25">
      <c r="A37" s="133"/>
      <c r="B37" s="133"/>
      <c r="C37" s="133" t="s">
        <v>140</v>
      </c>
      <c r="D37" s="167"/>
      <c r="E37" s="13" t="s">
        <v>141</v>
      </c>
      <c r="F37" s="133"/>
      <c r="G37" s="4" t="s">
        <v>140</v>
      </c>
    </row>
    <row r="38" spans="1:7" x14ac:dyDescent="0.25">
      <c r="A38" s="133"/>
      <c r="B38" s="133"/>
      <c r="C38" s="133"/>
      <c r="D38" s="133"/>
      <c r="E38" s="133"/>
      <c r="F38" s="133"/>
      <c r="G38" s="4"/>
    </row>
    <row r="39" spans="1:7" x14ac:dyDescent="0.25">
      <c r="A39" s="133"/>
      <c r="B39" s="133"/>
      <c r="C39" s="133" t="s">
        <v>142</v>
      </c>
      <c r="D39" s="133"/>
      <c r="E39" s="1" t="s">
        <v>142</v>
      </c>
      <c r="F39" s="133"/>
      <c r="G39" s="4" t="s">
        <v>142</v>
      </c>
    </row>
    <row r="40" spans="1:7" x14ac:dyDescent="0.25">
      <c r="A40" s="133"/>
      <c r="B40" s="133"/>
      <c r="C40" s="133"/>
      <c r="D40" s="133"/>
      <c r="E40" s="133"/>
      <c r="F40" s="133"/>
      <c r="G40" s="133"/>
    </row>
    <row r="41" spans="1:7" x14ac:dyDescent="0.25">
      <c r="A41" s="133"/>
      <c r="B41" s="133"/>
      <c r="C41" s="133" t="s">
        <v>143</v>
      </c>
      <c r="D41" s="133"/>
      <c r="E41" s="55" t="s">
        <v>143</v>
      </c>
      <c r="F41" s="133"/>
      <c r="G41" s="133" t="s">
        <v>143</v>
      </c>
    </row>
    <row r="42" spans="1:7" x14ac:dyDescent="0.25">
      <c r="A42" s="133"/>
      <c r="B42" s="133"/>
      <c r="C42" s="133"/>
      <c r="D42" s="133"/>
      <c r="E42" s="133"/>
      <c r="F42" s="133"/>
      <c r="G42" s="133"/>
    </row>
    <row r="43" spans="1:7" ht="16.5" thickBot="1" x14ac:dyDescent="0.3">
      <c r="A43" s="133"/>
      <c r="B43" s="133"/>
      <c r="C43" s="3" t="s">
        <v>144</v>
      </c>
      <c r="D43" s="165"/>
      <c r="E43" s="165"/>
      <c r="F43" s="165"/>
      <c r="G43" s="165"/>
    </row>
    <row r="44" spans="1:7" x14ac:dyDescent="0.25">
      <c r="A44" s="133"/>
      <c r="B44" s="133"/>
      <c r="C44" s="133"/>
      <c r="D44" s="133"/>
      <c r="E44" s="133"/>
      <c r="F44" s="133"/>
      <c r="G44" s="133"/>
    </row>
    <row r="45" spans="1:7" x14ac:dyDescent="0.25">
      <c r="A45" s="133"/>
      <c r="B45" s="133"/>
      <c r="C45" s="133" t="s">
        <v>145</v>
      </c>
      <c r="D45" s="133"/>
      <c r="E45" s="19">
        <v>100</v>
      </c>
      <c r="F45" s="133"/>
      <c r="G45" s="4" t="s">
        <v>146</v>
      </c>
    </row>
    <row r="46" spans="1:7" x14ac:dyDescent="0.25">
      <c r="A46" s="133"/>
      <c r="B46" s="133"/>
      <c r="C46" s="133"/>
      <c r="D46" s="133"/>
      <c r="E46" s="133"/>
      <c r="F46" s="133"/>
      <c r="G46" s="133"/>
    </row>
    <row r="47" spans="1:7" x14ac:dyDescent="0.25">
      <c r="A47" s="133"/>
      <c r="B47" s="133"/>
      <c r="C47" s="133" t="s">
        <v>42</v>
      </c>
      <c r="D47" s="133"/>
      <c r="E47" s="14" t="s">
        <v>147</v>
      </c>
      <c r="F47" s="133"/>
      <c r="G47" s="4" t="s">
        <v>42</v>
      </c>
    </row>
    <row r="48" spans="1:7" x14ac:dyDescent="0.25">
      <c r="A48" s="133"/>
      <c r="B48" s="133"/>
      <c r="C48" s="133"/>
      <c r="D48" s="133"/>
      <c r="E48" s="168"/>
      <c r="F48" s="133"/>
      <c r="G48" s="4"/>
    </row>
    <row r="49" spans="1:7" x14ac:dyDescent="0.25">
      <c r="A49" s="133"/>
      <c r="B49" s="133"/>
      <c r="C49" s="133" t="s">
        <v>148</v>
      </c>
      <c r="D49" s="133"/>
      <c r="E49" s="15">
        <v>100</v>
      </c>
      <c r="F49" s="133"/>
      <c r="G49" s="4" t="s">
        <v>149</v>
      </c>
    </row>
    <row r="50" spans="1:7" x14ac:dyDescent="0.25">
      <c r="A50" s="133"/>
      <c r="B50" s="133"/>
      <c r="C50" s="133"/>
      <c r="D50" s="133"/>
      <c r="E50" s="133"/>
      <c r="F50" s="133"/>
      <c r="G50" s="4"/>
    </row>
    <row r="51" spans="1:7" ht="15.75" thickBot="1" x14ac:dyDescent="0.3">
      <c r="A51" s="133"/>
      <c r="B51" s="133"/>
      <c r="C51" t="s">
        <v>150</v>
      </c>
      <c r="D51" s="133"/>
      <c r="E51" s="16">
        <v>100</v>
      </c>
      <c r="F51" s="133"/>
      <c r="G51" s="4" t="s">
        <v>151</v>
      </c>
    </row>
    <row r="52" spans="1:7" ht="15.75" thickTop="1" x14ac:dyDescent="0.25">
      <c r="A52" s="133"/>
      <c r="B52" s="133"/>
      <c r="C52" s="133"/>
      <c r="D52" s="133"/>
      <c r="E52" s="133"/>
      <c r="F52" s="133"/>
      <c r="G52" s="4"/>
    </row>
    <row r="53" spans="1:7" x14ac:dyDescent="0.25">
      <c r="A53" s="133"/>
      <c r="B53" s="133"/>
      <c r="C53" s="133" t="s">
        <v>152</v>
      </c>
      <c r="D53" s="133"/>
      <c r="E53" s="17">
        <v>100</v>
      </c>
      <c r="F53" s="133"/>
      <c r="G53" s="4" t="s">
        <v>153</v>
      </c>
    </row>
    <row r="54" spans="1:7" x14ac:dyDescent="0.25">
      <c r="A54" s="133"/>
      <c r="B54" s="133"/>
      <c r="C54" s="133"/>
      <c r="D54" s="133"/>
      <c r="E54" s="133"/>
      <c r="F54" s="133"/>
      <c r="G54" s="133"/>
    </row>
    <row r="55" spans="1:7" x14ac:dyDescent="0.25">
      <c r="A55" s="133"/>
      <c r="B55" s="133"/>
      <c r="C55" s="133"/>
      <c r="D55" s="133"/>
      <c r="E55" s="133"/>
      <c r="F55" s="133"/>
      <c r="G55" s="133"/>
    </row>
    <row r="56" spans="1:7" ht="16.5" thickBot="1" x14ac:dyDescent="0.3">
      <c r="A56" s="133"/>
      <c r="B56" s="133"/>
      <c r="C56" s="3" t="s">
        <v>154</v>
      </c>
      <c r="D56" s="3"/>
      <c r="E56" s="3"/>
      <c r="F56" s="3"/>
      <c r="G56" s="3"/>
    </row>
    <row r="57" spans="1:7" x14ac:dyDescent="0.25">
      <c r="A57" s="133"/>
      <c r="B57" s="133"/>
      <c r="C57" s="133"/>
      <c r="D57" s="133"/>
      <c r="E57" s="133"/>
      <c r="F57" s="133"/>
      <c r="G57" s="133"/>
    </row>
    <row r="58" spans="1:7" x14ac:dyDescent="0.25">
      <c r="A58" s="133"/>
      <c r="B58" s="133"/>
      <c r="C58" s="133" t="s">
        <v>155</v>
      </c>
      <c r="D58" s="133"/>
      <c r="E58" s="133">
        <v>1000</v>
      </c>
      <c r="F58" s="133"/>
      <c r="G58" s="133"/>
    </row>
    <row r="59" spans="1:7" x14ac:dyDescent="0.25">
      <c r="A59" s="133"/>
      <c r="B59" s="133"/>
      <c r="C59" s="133" t="s">
        <v>156</v>
      </c>
      <c r="D59" s="133"/>
      <c r="E59" s="133">
        <v>1000</v>
      </c>
      <c r="F59" s="133"/>
      <c r="G59" s="133"/>
    </row>
    <row r="60" spans="1:7" x14ac:dyDescent="0.25">
      <c r="A60" s="133"/>
      <c r="B60" s="133"/>
      <c r="C60" s="133"/>
      <c r="D60" s="133"/>
      <c r="E60" s="133"/>
      <c r="F60" s="133"/>
      <c r="G60" s="133"/>
    </row>
    <row r="61" spans="1:7" x14ac:dyDescent="0.25">
      <c r="A61" s="133"/>
      <c r="B61" s="133"/>
      <c r="C61" s="133" t="s">
        <v>157</v>
      </c>
      <c r="D61" s="133"/>
      <c r="E61" s="133">
        <v>-1000</v>
      </c>
      <c r="F61" s="133"/>
      <c r="G61" s="133"/>
    </row>
    <row r="62" spans="1:7" x14ac:dyDescent="0.25">
      <c r="A62" s="133"/>
      <c r="B62" s="133"/>
      <c r="C62" s="133" t="s">
        <v>158</v>
      </c>
      <c r="D62" s="133"/>
      <c r="E62" s="133">
        <v>-1000</v>
      </c>
      <c r="F62" s="133"/>
      <c r="G62" s="133"/>
    </row>
    <row r="63" spans="1:7" x14ac:dyDescent="0.25">
      <c r="A63" s="133"/>
      <c r="B63" s="133"/>
      <c r="C63" s="133"/>
      <c r="D63" s="133"/>
      <c r="E63" s="133"/>
      <c r="F63" s="133"/>
      <c r="G63" s="133"/>
    </row>
    <row r="64" spans="1:7" x14ac:dyDescent="0.25">
      <c r="A64" s="133"/>
      <c r="B64" s="133"/>
      <c r="C64" s="133" t="s">
        <v>159</v>
      </c>
      <c r="D64" s="133"/>
      <c r="E64" s="133">
        <v>0</v>
      </c>
      <c r="F64" s="133"/>
      <c r="G64" s="133"/>
    </row>
    <row r="65" spans="1:7" x14ac:dyDescent="0.25">
      <c r="A65" s="133"/>
      <c r="B65" s="133"/>
      <c r="C65" s="133"/>
      <c r="D65" s="133"/>
      <c r="E65" s="133"/>
      <c r="F65" s="133"/>
      <c r="G65" s="133"/>
    </row>
    <row r="66" spans="1:7" x14ac:dyDescent="0.25">
      <c r="A66" s="133"/>
      <c r="B66" s="133"/>
      <c r="C66" s="133" t="s">
        <v>160</v>
      </c>
      <c r="D66" s="133"/>
      <c r="E66" s="133">
        <v>0.1</v>
      </c>
      <c r="F66" s="133"/>
      <c r="G66" s="133"/>
    </row>
    <row r="67" spans="1:7" x14ac:dyDescent="0.25">
      <c r="A67" s="133"/>
      <c r="B67" s="133"/>
      <c r="C67" s="133"/>
      <c r="D67" s="133"/>
      <c r="E67" s="133"/>
      <c r="F67" s="133"/>
      <c r="G67" s="133"/>
    </row>
    <row r="68" spans="1:7" x14ac:dyDescent="0.25">
      <c r="A68" s="133"/>
      <c r="B68" s="133"/>
      <c r="C68" s="133"/>
      <c r="D68" s="133"/>
      <c r="E68" s="133"/>
      <c r="F68" s="133"/>
      <c r="G68" s="133"/>
    </row>
    <row r="69" spans="1:7" ht="16.5" thickBot="1" x14ac:dyDescent="0.3">
      <c r="C69" s="3" t="s">
        <v>161</v>
      </c>
      <c r="D69" s="3"/>
      <c r="E69" s="3"/>
      <c r="F69" s="3"/>
      <c r="G69" s="3"/>
    </row>
    <row r="70" spans="1:7" x14ac:dyDescent="0.25">
      <c r="A70" s="133"/>
      <c r="B70" s="133"/>
      <c r="C70" s="133"/>
      <c r="D70" s="133"/>
      <c r="E70" s="133"/>
      <c r="F70" s="133"/>
      <c r="G70" s="133"/>
    </row>
    <row r="71" spans="1:7" x14ac:dyDescent="0.25">
      <c r="A71" s="133"/>
      <c r="B71" s="133"/>
      <c r="C71" t="s">
        <v>162</v>
      </c>
      <c r="D71" s="133"/>
      <c r="E71" s="11">
        <v>12</v>
      </c>
      <c r="F71" s="133"/>
      <c r="G71" s="4" t="s">
        <v>163</v>
      </c>
    </row>
    <row r="72" spans="1:7" x14ac:dyDescent="0.25">
      <c r="A72" s="133"/>
      <c r="B72" s="133"/>
      <c r="C72" t="s">
        <v>164</v>
      </c>
      <c r="D72" s="133"/>
      <c r="E72" s="11">
        <v>4</v>
      </c>
      <c r="F72" s="133"/>
      <c r="G72" s="4" t="s">
        <v>165</v>
      </c>
    </row>
    <row r="73" spans="1:7" x14ac:dyDescent="0.25">
      <c r="A73" s="133"/>
      <c r="B73" s="133"/>
      <c r="C73" t="s">
        <v>166</v>
      </c>
      <c r="D73" s="133"/>
      <c r="E73" s="11">
        <v>365</v>
      </c>
      <c r="F73" s="133"/>
      <c r="G73" s="4" t="s">
        <v>167</v>
      </c>
    </row>
    <row r="74" spans="1:7" x14ac:dyDescent="0.25">
      <c r="A74" s="133"/>
      <c r="B74" s="133"/>
      <c r="C74" t="s">
        <v>168</v>
      </c>
      <c r="D74" s="133"/>
      <c r="E74" s="11">
        <v>7</v>
      </c>
      <c r="F74" s="133"/>
      <c r="G74" s="4" t="s">
        <v>169</v>
      </c>
    </row>
    <row r="75" spans="1:7" x14ac:dyDescent="0.25">
      <c r="A75" s="133"/>
      <c r="B75" s="133"/>
      <c r="C75" t="s">
        <v>170</v>
      </c>
      <c r="D75" s="133"/>
      <c r="E75" s="11">
        <v>52</v>
      </c>
      <c r="F75" s="133"/>
      <c r="G75" s="4" t="s">
        <v>171</v>
      </c>
    </row>
    <row r="76" spans="1:7" x14ac:dyDescent="0.25">
      <c r="A76" s="133"/>
      <c r="B76" s="133"/>
      <c r="C76" t="s">
        <v>172</v>
      </c>
      <c r="D76" s="133"/>
      <c r="E76" s="11">
        <v>24</v>
      </c>
      <c r="F76" s="133"/>
      <c r="G76" s="4" t="s">
        <v>173</v>
      </c>
    </row>
    <row r="77" spans="1:7" x14ac:dyDescent="0.25">
      <c r="A77" s="133"/>
      <c r="B77" s="133"/>
      <c r="C77" t="s">
        <v>174</v>
      </c>
      <c r="D77" s="133"/>
      <c r="E77" s="11">
        <v>10</v>
      </c>
      <c r="F77" s="133"/>
      <c r="G77" s="4" t="s">
        <v>175</v>
      </c>
    </row>
    <row r="78" spans="1:7" x14ac:dyDescent="0.25">
      <c r="A78" s="133"/>
      <c r="B78" s="133"/>
      <c r="C78" t="s">
        <v>176</v>
      </c>
      <c r="D78" s="133"/>
      <c r="E78" s="11">
        <v>9.9999999999999995E-8</v>
      </c>
      <c r="F78" s="133"/>
      <c r="G78" s="4" t="s">
        <v>177</v>
      </c>
    </row>
    <row r="79" spans="1:7" x14ac:dyDescent="0.25">
      <c r="A79" s="133"/>
      <c r="B79" s="133"/>
      <c r="C79" t="s">
        <v>178</v>
      </c>
      <c r="D79" s="133"/>
      <c r="E79" s="18">
        <v>1000</v>
      </c>
      <c r="F79" s="133"/>
      <c r="G79" s="4" t="s">
        <v>178</v>
      </c>
    </row>
    <row r="80" spans="1:7" x14ac:dyDescent="0.25">
      <c r="A80" s="133"/>
      <c r="B80" s="133"/>
      <c r="C80" t="s">
        <v>179</v>
      </c>
      <c r="D80" s="133"/>
      <c r="E80" s="18">
        <v>1000000</v>
      </c>
      <c r="F80" s="133"/>
      <c r="G80" s="4" t="s">
        <v>179</v>
      </c>
    </row>
    <row r="81" spans="1:7" x14ac:dyDescent="0.25">
      <c r="A81" s="133"/>
      <c r="B81" s="133"/>
      <c r="C81" t="s">
        <v>180</v>
      </c>
      <c r="D81" s="133"/>
      <c r="E81" s="18">
        <v>1000000000</v>
      </c>
      <c r="F81" s="133"/>
      <c r="G81" s="4" t="s">
        <v>180</v>
      </c>
    </row>
    <row r="82" spans="1:7" x14ac:dyDescent="0.25">
      <c r="A82" s="133"/>
      <c r="B82" s="133"/>
    </row>
    <row r="83" spans="1:7" x14ac:dyDescent="0.25">
      <c r="C83" s="102" t="s">
        <v>70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6DDE1129B0B248BE6B43E002ADCE28" ma:contentTypeVersion="20" ma:contentTypeDescription="Create a new document." ma:contentTypeScope="" ma:versionID="af8fde384325f87a59679935dd51e1c3">
  <xsd:schema xmlns:xsd="http://www.w3.org/2001/XMLSchema" xmlns:xs="http://www.w3.org/2001/XMLSchema" xmlns:p="http://schemas.microsoft.com/office/2006/metadata/properties" xmlns:ns2="bf858e84-f410-44be-8ad3-7a75f048c884" xmlns:ns3="579b37c3-6603-4492-817f-25787724e2b9" targetNamespace="http://schemas.microsoft.com/office/2006/metadata/properties" ma:root="true" ma:fieldsID="d95e5892daa496a36821a23c92954af3" ns2:_="" ns3:_="">
    <xsd:import namespace="bf858e84-f410-44be-8ad3-7a75f048c884"/>
    <xsd:import namespace="579b37c3-6603-4492-817f-25787724e2b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LengthInSeconds" minOccurs="0"/>
                <xsd:element ref="ns2:MediaServiceOCR" minOccurs="0"/>
                <xsd:element ref="ns2:lcf76f155ced4ddcb4097134ff3c332f" minOccurs="0"/>
                <xsd:element ref="ns3:TaxCatchAll" minOccurs="0"/>
                <xsd:element ref="ns2:MediaServiceObjectDetectorVersions" minOccurs="0"/>
                <xsd:element ref="ns2:MediaServiceLocation" minOccurs="0"/>
                <xsd:element ref="ns2:_Flow_SignoffStatu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858e84-f410-44be-8ad3-7a75f048c8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0eeeb581-cbb3-4079-81a4-cc92836bd05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79b37c3-6603-4492-817f-25787724e2b9"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42b68b42-ff23-4d7a-b79e-28991088fa8e}" ma:internalName="TaxCatchAll" ma:showField="CatchAllData" ma:web="579b37c3-6603-4492-817f-25787724e2b9">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79b37c3-6603-4492-817f-25787724e2b9" xsi:nil="true"/>
    <lcf76f155ced4ddcb4097134ff3c332f xmlns="bf858e84-f410-44be-8ad3-7a75f048c884">
      <Terms xmlns="http://schemas.microsoft.com/office/infopath/2007/PartnerControls"/>
    </lcf76f155ced4ddcb4097134ff3c332f>
    <_Flow_SignoffStatus xmlns="bf858e84-f410-44be-8ad3-7a75f048c88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FF0DC6B-EAE2-43CC-AB3F-C2E391F8FF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858e84-f410-44be-8ad3-7a75f048c884"/>
    <ds:schemaRef ds:uri="579b37c3-6603-4492-817f-25787724e2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D5DBE46-4EE6-4B9C-9576-0EFDD933083D}">
  <ds:schemaRefs>
    <ds:schemaRef ds:uri="579b37c3-6603-4492-817f-25787724e2b9"/>
    <ds:schemaRef ds:uri="http://schemas.microsoft.com/office/infopath/2007/PartnerControls"/>
    <ds:schemaRef ds:uri="http://purl.org/dc/elements/1.1/"/>
    <ds:schemaRef ds:uri="http://schemas.microsoft.com/office/2006/metadata/properties"/>
    <ds:schemaRef ds:uri="http://purl.org/dc/terms/"/>
    <ds:schemaRef ds:uri="http://schemas.microsoft.com/office/2006/documentManagement/types"/>
    <ds:schemaRef ds:uri="http://schemas.openxmlformats.org/package/2006/metadata/core-properties"/>
    <ds:schemaRef ds:uri="bf858e84-f410-44be-8ad3-7a75f048c884"/>
    <ds:schemaRef ds:uri="http://www.w3.org/XML/1998/namespace"/>
    <ds:schemaRef ds:uri="http://purl.org/dc/dcmitype/"/>
  </ds:schemaRefs>
</ds:datastoreItem>
</file>

<file path=customXml/itemProps3.xml><?xml version="1.0" encoding="utf-8"?>
<ds:datastoreItem xmlns:ds="http://schemas.openxmlformats.org/officeDocument/2006/customXml" ds:itemID="{BCA16B22-29B0-48CA-B08F-A211121323A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vt:lpstr>
      <vt:lpstr>Summary</vt:lpstr>
      <vt:lpstr>Input</vt:lpstr>
      <vt:lpstr>Escalation factors</vt:lpstr>
      <vt:lpstr>Annualised Capital Cost</vt:lpstr>
      <vt:lpstr>Annualised Fixed O&amp;M</vt:lpstr>
      <vt:lpstr>Legend</vt:lpstr>
      <vt:lpstr>billion</vt:lpstr>
      <vt:lpstr>Dashboard_Master</vt:lpstr>
      <vt:lpstr>million</vt:lpstr>
      <vt:lpstr>Months_Yr</vt:lpstr>
      <vt:lpstr>Cover!Print_Area</vt:lpstr>
      <vt:lpstr>Summary!Print_Area</vt:lpstr>
      <vt:lpstr>Input!Print_Titles</vt:lpstr>
      <vt:lpstr>Summary!Print_Titles</vt:lpstr>
      <vt:lpstr>thousand</vt:lpstr>
      <vt:lpstr>verysmallnumber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BRCP model 2024.xlsx</dc:title>
  <dc:subject/>
  <dc:creator>Pauline.Chin@ghd.com</dc:creator>
  <cp:keywords/>
  <dc:description/>
  <cp:lastModifiedBy>Leanne Richmond</cp:lastModifiedBy>
  <cp:revision/>
  <dcterms:created xsi:type="dcterms:W3CDTF">2020-05-27T07:23:40Z</dcterms:created>
  <dcterms:modified xsi:type="dcterms:W3CDTF">2024-11-06T00:48:01Z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0x010100606DDE1129B0B248BE6B43E002ADCE28</vt:lpwstr>
  </property>
  <property fmtid="{D5CDD505-2E9C-101B-9397-08002B2CF9AE}" pid="3" name="de8d7342c5b5450c9b842a5dc64d425d">
    <vt:lpwstr>(Not Categorised)|54c8a4fd-8769-4f61-8c90-9588a1422cbc</vt:lpwstr>
  </property>
  <property fmtid="{D5CDD505-2E9C-101B-9397-08002B2CF9AE}" pid="4" name="_dlc_DocIdItemGuid">
    <vt:lpwstr>8947b28a-5069-49c6-b3e3-6a51a39bdab1</vt:lpwstr>
  </property>
  <property fmtid="{D5CDD505-2E9C-101B-9397-08002B2CF9AE}" pid="5" name="TaxKeyword">
    <vt:lpwstr/>
  </property>
  <property fmtid="{D5CDD505-2E9C-101B-9397-08002B2CF9AE}" pid="6" name="DocumentTransfer">
    <vt:lpwstr>15;#(Not Categorised)|54c8a4fd-8769-4f61-8c90-9588a1422cbc</vt:lpwstr>
  </property>
  <property fmtid="{D5CDD505-2E9C-101B-9397-08002B2CF9AE}" pid="7" name="GHDRegion">
    <vt:lpwstr>3;#Global|0ffde422-6b0e-4463-832b-a73724c26fa4</vt:lpwstr>
  </property>
  <property fmtid="{D5CDD505-2E9C-101B-9397-08002B2CF9AE}" pid="8" name="ProjectDocumentCategory">
    <vt:lpwstr>10;#(Not Categorised)|f4f9c753-b57a-44c0-a441-0f219a3b091b</vt:lpwstr>
  </property>
  <property fmtid="{D5CDD505-2E9C-101B-9397-08002B2CF9AE}" pid="9" name="GHDOperatingCentre">
    <vt:lpwstr>2;#Advisory|4ee826a1-4d8c-476b-b17a-c512f3bd9570</vt:lpwstr>
  </property>
  <property fmtid="{D5CDD505-2E9C-101B-9397-08002B2CF9AE}" pid="10" name="Classification">
    <vt:lpwstr>1;#Unclassified|5bcd1335-87be-43aa-9aa8-adc620b22826</vt:lpwstr>
  </property>
  <property fmtid="{D5CDD505-2E9C-101B-9397-08002B2CF9AE}" pid="11" name="ProjectDocumentType">
    <vt:lpwstr/>
  </property>
  <property fmtid="{D5CDD505-2E9C-101B-9397-08002B2CF9AE}" pid="12" name="GHDCountry">
    <vt:lpwstr/>
  </property>
  <property fmtid="{D5CDD505-2E9C-101B-9397-08002B2CF9AE}" pid="13" name="Discipline">
    <vt:lpwstr/>
  </property>
  <property fmtid="{D5CDD505-2E9C-101B-9397-08002B2CF9AE}" pid="14" name="Order">
    <vt:r8>5600</vt:r8>
  </property>
  <property fmtid="{D5CDD505-2E9C-101B-9397-08002B2CF9AE}" pid="15" name="xd_ProgID">
    <vt:lpwstr/>
  </property>
  <property fmtid="{D5CDD505-2E9C-101B-9397-08002B2CF9AE}" pid="16" name="TemplateUrl">
    <vt:lpwstr/>
  </property>
  <property fmtid="{D5CDD505-2E9C-101B-9397-08002B2CF9AE}" pid="17" name="_CopySource">
    <vt:lpwstr>https://projectsportal.ghd.com/sites/sp01_01/filmindustryimpactas/ProjectDocs/Deliverables/12559540 - MOD - FPA Film Industry Impact v1.xlsx</vt:lpwstr>
  </property>
  <property fmtid="{D5CDD505-2E9C-101B-9397-08002B2CF9AE}" pid="18" name="ClassificationTaxHTField0">
    <vt:lpwstr/>
  </property>
  <property fmtid="{D5CDD505-2E9C-101B-9397-08002B2CF9AE}" pid="19" name="MediaServiceImageTags">
    <vt:lpwstr/>
  </property>
</Properties>
</file>