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'Sheet1'!$AF$32:$AI$74</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'Sheet1'!#REF!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<sst xmlns="http://schemas.openxmlformats.org/spreadsheetml/2006/main" count="72" uniqueCount="63">
  <si>
    <t>Total</t>
  </si>
  <si>
    <t>Year</t>
  </si>
  <si>
    <t>km of track</t>
  </si>
  <si>
    <t xml:space="preserve">
Discount Rate </t>
  </si>
  <si>
    <t>nom (2)</t>
  </si>
  <si>
    <t>Econ Life (GRV 2)</t>
  </si>
  <si>
    <t>Australian CPI</t>
  </si>
  <si>
    <t>X factor</t>
  </si>
  <si>
    <t>Discount  
Rate</t>
  </si>
  <si>
    <t>Real pre tax WACC</t>
  </si>
  <si>
    <t>Productivity factor</t>
  </si>
  <si>
    <t>Ceiling cost escalation (CPI - X)</t>
  </si>
  <si>
    <t xml:space="preserve">      - Routine Main (per annum).</t>
  </si>
  <si>
    <t xml:space="preserve">      - MPM (per annum)</t>
  </si>
  <si>
    <t xml:space="preserve">      - Other opex (per annum)</t>
  </si>
  <si>
    <t xml:space="preserve">Economic life </t>
  </si>
  <si>
    <t>Capital cost per km</t>
  </si>
  <si>
    <t>GRV maintenance costs (p.a)</t>
  </si>
  <si>
    <t xml:space="preserve">
Shortfall</t>
  </si>
  <si>
    <t>Payment of 
Principal</t>
  </si>
  <si>
    <t>Difference (%)
(DORC/GRV *100 -100)</t>
  </si>
  <si>
    <t>Straight line depreciation rate</t>
  </si>
  <si>
    <t>Are we attaining initial capital investment principal?</t>
  </si>
  <si>
    <t>CPI
Adjust.</t>
  </si>
  <si>
    <t>CPI - x
Adjust</t>
  </si>
  <si>
    <t>This is used on the premise that the individual components of the ceiling are not reviewed each year.</t>
  </si>
  <si>
    <t>Gross Replacement Value (based on MEA) (PV)</t>
  </si>
  <si>
    <t>Any reduction caused by a positive X factor is incorporated in the formulas for deriving the ceiling for DORC and GRV after CPI escalation.</t>
  </si>
  <si>
    <t>DORC Ceiling
(Discounted by WACC)</t>
  </si>
  <si>
    <t>GRV Ceiling
(Discounted by WACC)</t>
  </si>
  <si>
    <t xml:space="preserve">INPUTS IN RED - These are the only values you should change. </t>
  </si>
  <si>
    <t xml:space="preserve"> Note this analysis only in real terms.</t>
  </si>
  <si>
    <t>DORC OUTCOME</t>
  </si>
  <si>
    <t>GRV OUTCOME</t>
  </si>
  <si>
    <t>Return of Capital Principal.</t>
  </si>
  <si>
    <t>Actual operating cost for DORC ( per annum)(base = year 1)</t>
  </si>
  <si>
    <t>DORC</t>
  </si>
  <si>
    <t>GRV</t>
  </si>
  <si>
    <t>Total:</t>
  </si>
  <si>
    <t>For Graphing Purposes</t>
  </si>
  <si>
    <t>DORC - GRV</t>
  </si>
  <si>
    <t>DORC Ceiling discounted by WACC</t>
  </si>
  <si>
    <t>If assume CPI, note in real terms it would not change the revenue streams at columns I and J, i.e the answer will be the same as for assuming CPI and the X factor being O .  Essentially the revenue streams will firstly need to be converted to present value terms by CPI, before being discounted by the WACC.  Note that this analysis assumes that the GRV/MEA is not reset once established, and the purpose of allowing CPI escalation is essentially to maintain real income.  Reset occurs only at end of economic life.</t>
  </si>
  <si>
    <t>Payment type, 
(0 is end)</t>
  </si>
  <si>
    <t>In terms of DORC and GRV, the analysis is based on the premise that the full principal, being the GRV/MEA capital value, is recouped in full in present value terms.</t>
  </si>
  <si>
    <t xml:space="preserve">For Graphing Purposes </t>
  </si>
  <si>
    <t>Totals</t>
  </si>
  <si>
    <t xml:space="preserve">        Comparison of GRV and DORC</t>
  </si>
  <si>
    <t>Note:  Appropriate graphs on sheet 2</t>
  </si>
  <si>
    <t>If set at 1 (i.e beginning of the period) an adjustment for GRV operating costs will, in this example, be required for, for example, working capital.  Cell AB74 provides the (indicative) basis on which operating costs need adjustment in PV terms.  The basis is indicative as infrastructure owners also receive working capital benefits by also paying their bills in arrears, and therefore the net position would be different to that specified in cell AB74.</t>
  </si>
  <si>
    <t>This analysis is based on real terms.  For results on a nominal basis, a different analysis using a nominal WACC, using the fisher equation, would need to be undertaken.  In discounted terms, ie after applying the nominal WACC, the results will be the same as if a real analysis had been undertaken. In real terms, if the ceiling were reviewed each year then there would be no need for a productivity factor and any form of CPI escalation of the ceiling.  In the nominal analysis the capital value outcome must not be escalated by CPI.</t>
  </si>
  <si>
    <t>WACC return
real terms</t>
  </si>
  <si>
    <t>Depreciation
Straight line
real terms</t>
  </si>
  <si>
    <t xml:space="preserve">
Asset Value
real terms</t>
  </si>
  <si>
    <t>GRV Annuity
real terms</t>
  </si>
  <si>
    <t>DORC
real terms</t>
  </si>
  <si>
    <t>GRV
real terms</t>
  </si>
  <si>
    <t>DORC average operating
cost (CPI-X)</t>
  </si>
  <si>
    <t>DORC 
Ceiling
(CPI - X)</t>
  </si>
  <si>
    <t>GRV Annuity
(CPI - X)</t>
  </si>
  <si>
    <t>GRV operating cost
(CPI - X)</t>
  </si>
  <si>
    <t>GRV
Ceiling
(CPI-X)</t>
  </si>
  <si>
    <t>DORC (capital charge)
(CPI-X)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</si>
</sst>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
    <numFmt numFmtId="166" formatCode="0.000%"/>
    <numFmt numFmtId="167" formatCode="#,##0.000"/>
    <numFmt numFmtId="168" formatCode="#,##0.0"/>
    <numFmt numFmtId="169" formatCode="0.0"/>
  </numFmts>
  <fonts count="14">
    <font>
      <sz val="10"/>
      <name val="Arial"/>
      <family val="0"/>
    </font>
    <font>
      <b/>
      <sz val="10"/>
      <name val="Arial"/>
      <family val="2"/>
    </font>
    <font>
      <i/>
      <sz val="10"/>
      <name val="Arial"/>
      <family val="2"/>
    </font>
    <font>
      <b/>
      <sz val="14"/>
      <name val="Arial"/>
      <family val="2"/>
    </font>
    <font>
      <sz val="10"/>
      <color indexed="10"/>
      <name val="Arial"/>
      <family val="2"/>
    </font>
    <font>
      <b/>
      <sz val="14"/>
      <color indexed="10"/>
      <name val="Arial"/>
      <family val="2"/>
    </font>
    <font>
      <b/>
      <sz val="14"/>
      <color indexed="12"/>
      <name val="Arial"/>
      <family val="2"/>
    </font>
    <font>
      <b/>
      <sz val="16"/>
      <name val="Arial"/>
      <family val="2"/>
    </font>
    <font>
      <b/>
      <sz val="15.25"/>
      <name val="Arial"/>
      <family val="0"/>
    </font>
    <font>
      <b/>
      <sz val="12"/>
      <name val="Arial"/>
      <family val="0"/>
    </font>
    <font>
      <sz val="12"/>
      <name val="Arial"/>
      <family val="0"/>
    </font>
    <font>
      <b/>
      <sz val="15.75"/>
      <name val="Arial"/>
      <family val="0"/>
    </font>
    <font>
      <i/>
      <sz val="14"/>
      <color indexed="12"/>
      <name val="Arial"/>
      <family val="2"/>
    </font>
    <font>
      <i/>
      <sz val="14"/>
      <color indexed="53"/>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1" fontId="0" fillId="0" borderId="0" xfId="0" applyNumberFormat="1" applyAlignment="1">
      <alignment/>
    </xf>
    <xf numFmtId="3" fontId="0" fillId="0" borderId="0" xfId="0" applyNumberFormat="1" applyAlignment="1">
      <alignment/>
    </xf>
    <xf numFmtId="2" fontId="0" fillId="0" borderId="0" xfId="0" applyNumberFormat="1"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10" fontId="0" fillId="2" borderId="0" xfId="0" applyNumberFormat="1" applyFill="1" applyAlignment="1">
      <alignment/>
    </xf>
    <xf numFmtId="0" fontId="2" fillId="2" borderId="0" xfId="0" applyFont="1" applyFill="1" applyAlignment="1">
      <alignment wrapText="1"/>
    </xf>
    <xf numFmtId="0" fontId="0" fillId="2" borderId="0" xfId="0" applyFill="1" applyAlignment="1">
      <alignment/>
    </xf>
    <xf numFmtId="3" fontId="0" fillId="2" borderId="0" xfId="0" applyNumberFormat="1" applyFill="1" applyAlignment="1">
      <alignment/>
    </xf>
    <xf numFmtId="0" fontId="2" fillId="2" borderId="0" xfId="0" applyFont="1" applyFill="1" applyAlignment="1">
      <alignment/>
    </xf>
    <xf numFmtId="3" fontId="0" fillId="2" borderId="0" xfId="0" applyNumberFormat="1" applyFill="1" applyAlignment="1">
      <alignment/>
    </xf>
    <xf numFmtId="0" fontId="0" fillId="0" borderId="0" xfId="0" applyAlignment="1">
      <alignment horizontal="center" wrapText="1"/>
    </xf>
    <xf numFmtId="0" fontId="0" fillId="2" borderId="0" xfId="0" applyFill="1" applyAlignment="1">
      <alignment wrapText="1"/>
    </xf>
    <xf numFmtId="0" fontId="0" fillId="2" borderId="0" xfId="0" applyFont="1" applyFill="1" applyAlignment="1">
      <alignment wrapText="1"/>
    </xf>
    <xf numFmtId="165" fontId="0" fillId="2" borderId="0" xfId="0" applyNumberFormat="1" applyFill="1" applyAlignment="1">
      <alignment/>
    </xf>
    <xf numFmtId="4" fontId="0" fillId="0" borderId="0" xfId="0" applyNumberFormat="1" applyAlignment="1">
      <alignment/>
    </xf>
    <xf numFmtId="0" fontId="0" fillId="0" borderId="0" xfId="0" applyAlignment="1">
      <alignment horizontal="right"/>
    </xf>
    <xf numFmtId="0" fontId="3" fillId="0" borderId="0" xfId="0" applyFont="1" applyAlignment="1">
      <alignment/>
    </xf>
    <xf numFmtId="0" fontId="0" fillId="0" borderId="0" xfId="0" applyAlignment="1">
      <alignment horizontal="right" wrapText="1"/>
    </xf>
    <xf numFmtId="0" fontId="0" fillId="0" borderId="0" xfId="0" applyFont="1" applyAlignment="1">
      <alignment horizontal="right"/>
    </xf>
    <xf numFmtId="0" fontId="0" fillId="0" borderId="0" xfId="0" applyFont="1" applyAlignment="1">
      <alignment horizontal="right" wrapText="1"/>
    </xf>
    <xf numFmtId="2" fontId="0" fillId="0" borderId="0" xfId="0" applyNumberFormat="1" applyAlignment="1">
      <alignment wrapText="1"/>
    </xf>
    <xf numFmtId="0" fontId="0" fillId="0" borderId="0" xfId="0" applyAlignment="1">
      <alignment wrapText="1"/>
    </xf>
    <xf numFmtId="3" fontId="0" fillId="0" borderId="0" xfId="0" applyNumberFormat="1" applyAlignment="1">
      <alignment horizontal="right" wrapText="1"/>
    </xf>
    <xf numFmtId="168" fontId="0" fillId="0" borderId="0" xfId="0" applyNumberFormat="1" applyAlignment="1">
      <alignment/>
    </xf>
    <xf numFmtId="10" fontId="4" fillId="2" borderId="0" xfId="0" applyNumberFormat="1" applyFont="1" applyFill="1" applyAlignment="1">
      <alignment/>
    </xf>
    <xf numFmtId="166" fontId="4" fillId="2" borderId="0" xfId="0" applyNumberFormat="1" applyFont="1" applyFill="1" applyAlignment="1">
      <alignment/>
    </xf>
    <xf numFmtId="3" fontId="4" fillId="2" borderId="0" xfId="0" applyNumberFormat="1" applyFont="1" applyFill="1" applyAlignment="1">
      <alignment/>
    </xf>
    <xf numFmtId="0" fontId="4" fillId="2" borderId="0" xfId="0" applyFont="1" applyFill="1" applyAlignment="1">
      <alignment/>
    </xf>
    <xf numFmtId="3" fontId="4" fillId="2" borderId="0" xfId="0" applyNumberFormat="1" applyFont="1" applyFill="1" applyAlignment="1">
      <alignment/>
    </xf>
    <xf numFmtId="0" fontId="5" fillId="2" borderId="0" xfId="0" applyFont="1" applyFill="1" applyAlignment="1">
      <alignment/>
    </xf>
    <xf numFmtId="0" fontId="6" fillId="2" borderId="0" xfId="0" applyFont="1" applyFill="1" applyAlignment="1">
      <alignment/>
    </xf>
    <xf numFmtId="0" fontId="0" fillId="0" borderId="0" xfId="0" applyFill="1" applyAlignment="1">
      <alignment/>
    </xf>
    <xf numFmtId="10" fontId="0" fillId="0" borderId="0" xfId="0" applyNumberFormat="1" applyFill="1" applyAlignment="1">
      <alignment/>
    </xf>
    <xf numFmtId="10" fontId="4" fillId="0" borderId="0" xfId="0" applyNumberFormat="1" applyFont="1" applyFill="1" applyAlignment="1">
      <alignment/>
    </xf>
    <xf numFmtId="165" fontId="0" fillId="0" borderId="0" xfId="0" applyNumberFormat="1" applyFill="1" applyAlignment="1">
      <alignment/>
    </xf>
    <xf numFmtId="166" fontId="4" fillId="0" borderId="0" xfId="0" applyNumberFormat="1" applyFont="1" applyFill="1" applyAlignment="1">
      <alignment/>
    </xf>
    <xf numFmtId="1" fontId="4" fillId="0" borderId="0" xfId="0" applyNumberFormat="1" applyFont="1" applyFill="1" applyAlignment="1">
      <alignment/>
    </xf>
    <xf numFmtId="3" fontId="0" fillId="0" borderId="0" xfId="0" applyNumberFormat="1" applyFill="1" applyAlignment="1">
      <alignment/>
    </xf>
    <xf numFmtId="3" fontId="4" fillId="0" borderId="0" xfId="0" applyNumberFormat="1" applyFont="1" applyFill="1" applyAlignment="1">
      <alignment/>
    </xf>
    <xf numFmtId="0" fontId="4" fillId="0" borderId="0" xfId="0" applyFont="1" applyFill="1" applyAlignment="1">
      <alignment/>
    </xf>
    <xf numFmtId="3" fontId="4" fillId="0" borderId="0" xfId="0" applyNumberFormat="1" applyFont="1" applyFill="1" applyAlignment="1">
      <alignment/>
    </xf>
    <xf numFmtId="3" fontId="0" fillId="0" borderId="0" xfId="0" applyNumberFormat="1" applyFill="1" applyAlignment="1">
      <alignment/>
    </xf>
    <xf numFmtId="0" fontId="7" fillId="0" borderId="0" xfId="0" applyFont="1" applyAlignment="1">
      <alignment/>
    </xf>
    <xf numFmtId="0" fontId="1" fillId="0" borderId="0" xfId="0" applyFont="1" applyAlignment="1">
      <alignment horizontal="right" wrapText="1"/>
    </xf>
    <xf numFmtId="10" fontId="0" fillId="2" borderId="0" xfId="0" applyNumberFormat="1" applyFont="1" applyFill="1" applyAlignment="1">
      <alignment/>
    </xf>
    <xf numFmtId="3" fontId="1" fillId="0" borderId="0" xfId="0" applyNumberFormat="1" applyFont="1" applyAlignment="1">
      <alignment/>
    </xf>
    <xf numFmtId="0" fontId="3" fillId="0" borderId="0" xfId="0" applyFont="1" applyAlignment="1">
      <alignment horizontal="left"/>
    </xf>
    <xf numFmtId="1" fontId="0" fillId="2" borderId="0" xfId="0" applyNumberFormat="1" applyFont="1" applyFill="1" applyAlignment="1">
      <alignment/>
    </xf>
    <xf numFmtId="3" fontId="1" fillId="0" borderId="0" xfId="0" applyNumberFormat="1" applyFont="1" applyAlignment="1">
      <alignment horizontal="right"/>
    </xf>
    <xf numFmtId="0" fontId="7" fillId="0" borderId="0" xfId="0" applyFont="1" applyAlignment="1">
      <alignment horizontal="left"/>
    </xf>
    <xf numFmtId="169" fontId="0" fillId="0" borderId="0" xfId="0" applyNumberFormat="1" applyAlignment="1">
      <alignment/>
    </xf>
    <xf numFmtId="0" fontId="12" fillId="0" borderId="0" xfId="0" applyFont="1" applyAlignment="1">
      <alignment/>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Real income stream for new assets</a:t>
            </a:r>
          </a:p>
        </c:rich>
      </c:tx>
      <c:layout/>
      <c:spPr>
        <a:noFill/>
        <a:ln>
          <a:noFill/>
        </a:ln>
      </c:spPr>
    </c:title>
    <c:plotArea>
      <c:layout/>
      <c:lineChart>
        <c:grouping val="standard"/>
        <c:varyColors val="0"/>
        <c:ser>
          <c:idx val="0"/>
          <c:order val="0"/>
          <c:tx>
            <c:strRef>
              <c:f>Sheet1!$AC$32</c:f>
              <c:strCache>
                <c:ptCount val="1"/>
                <c:pt idx="0">
                  <c:v>DORC</c:v>
                </c:pt>
              </c:strCache>
            </c:strRef>
          </c:tx>
          <c:extLst>
            <c:ext xmlns:c14="http://schemas.microsoft.com/office/drawing/2007/8/2/chart" uri="{6F2FDCE9-48DA-4B69-8628-5D25D57E5C99}">
              <c14:invertSolidFillFmt>
                <c14:spPr>
                  <a:solidFill>
                    <a:srgbClr val="000000"/>
                  </a:solidFill>
                </c14:spPr>
              </c14:invertSolidFillFmt>
            </c:ext>
          </c:extLst>
          <c:cat>
            <c:numRef>
              <c:f>Sheet1!$AB$33:$AB$72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Sheet1!$AC$33:$AC$72</c:f>
              <c:numCache>
                <c:ptCount val="40"/>
                <c:pt idx="0">
                  <c:v>12179999.999999998</c:v>
                </c:pt>
                <c:pt idx="1">
                  <c:v>11965819.780853514</c:v>
                </c:pt>
                <c:pt idx="2">
                  <c:v>11753446.69188321</c:v>
                </c:pt>
                <c:pt idx="3">
                  <c:v>11542868.16271007</c:v>
                </c:pt>
                <c:pt idx="4">
                  <c:v>11334071.702770181</c:v>
                </c:pt>
                <c:pt idx="5">
                  <c:v>11127044.900834246</c:v>
                </c:pt>
                <c:pt idx="6">
                  <c:v>10921775.424529973</c:v>
                </c:pt>
                <c:pt idx="7">
                  <c:v>10718251.019867167</c:v>
                </c:pt>
                <c:pt idx="8">
                  <c:v>10516459.510765634</c:v>
                </c:pt>
                <c:pt idx="9">
                  <c:v>10316388.7985858</c:v>
                </c:pt>
                <c:pt idx="10">
                  <c:v>10118026.861662086</c:v>
                </c:pt>
                <c:pt idx="11">
                  <c:v>9921361.754838968</c:v>
                </c:pt>
                <c:pt idx="12">
                  <c:v>9726381.60900975</c:v>
                </c:pt>
                <c:pt idx="13">
                  <c:v>9533074.630658027</c:v>
                </c:pt>
                <c:pt idx="14">
                  <c:v>9341429.101401806</c:v>
                </c:pt>
                <c:pt idx="15">
                  <c:v>9151433.377540287</c:v>
                </c:pt>
                <c:pt idx="16">
                  <c:v>8963075.88960327</c:v>
                </c:pt>
                <c:pt idx="17">
                  <c:v>8776345.141903201</c:v>
                </c:pt>
                <c:pt idx="18">
                  <c:v>8591229.712089812</c:v>
                </c:pt>
                <c:pt idx="19">
                  <c:v>8407718.25070736</c:v>
                </c:pt>
                <c:pt idx="20">
                  <c:v>8225799.480754453</c:v>
                </c:pt>
                <c:pt idx="21">
                  <c:v>8045462.197246426</c:v>
                </c:pt>
                <c:pt idx="22">
                  <c:v>7866695.266780271</c:v>
                </c:pt>
                <c:pt idx="23">
                  <c:v>7689487.627102105</c:v>
                </c:pt>
                <c:pt idx="24">
                  <c:v>7513828.286677157</c:v>
                </c:pt>
                <c:pt idx="25">
                  <c:v>7339706.3242622595</c:v>
                </c:pt>
                <c:pt idx="26">
                  <c:v>7167110.888480833</c:v>
                </c:pt>
                <c:pt idx="27">
                  <c:v>6996031.197400353</c:v>
                </c:pt>
                <c:pt idx="28">
                  <c:v>6826456.53811227</c:v>
                </c:pt>
                <c:pt idx="29">
                  <c:v>6658376.266314385</c:v>
                </c:pt>
                <c:pt idx="30">
                  <c:v>6491779.8058956675</c:v>
                </c:pt>
                <c:pt idx="31">
                  <c:v>6326656.648523485</c:v>
                </c:pt>
                <c:pt idx="32">
                  <c:v>6162996.353233241</c:v>
                </c:pt>
                <c:pt idx="33">
                  <c:v>6000788.546020415</c:v>
                </c:pt>
                <c:pt idx="34">
                  <c:v>5840022.919434983</c:v>
                </c:pt>
                <c:pt idx="35">
                  <c:v>5680689.232178195</c:v>
                </c:pt>
                <c:pt idx="36">
                  <c:v>5522777.308701715</c:v>
                </c:pt>
                <c:pt idx="37">
                  <c:v>5366277.038809103</c:v>
                </c:pt>
                <c:pt idx="38">
                  <c:v>5211178.377259616</c:v>
                </c:pt>
                <c:pt idx="39">
                  <c:v>5057471.343374331</c:v>
                </c:pt>
              </c:numCache>
            </c:numRef>
          </c:val>
          <c:smooth val="0"/>
        </c:ser>
        <c:ser>
          <c:idx val="1"/>
          <c:order val="1"/>
          <c:tx>
            <c:strRef>
              <c:f>Sheet1!$AD$32</c:f>
              <c:strCache>
                <c:ptCount val="1"/>
                <c:pt idx="0">
                  <c:v>GRV</c:v>
                </c:pt>
              </c:strCache>
            </c:strRef>
          </c:tx>
          <c:extLst>
            <c:ext xmlns:c14="http://schemas.microsoft.com/office/drawing/2007/8/2/chart" uri="{6F2FDCE9-48DA-4B69-8628-5D25D57E5C99}">
              <c14:invertSolidFillFmt>
                <c14:spPr>
                  <a:solidFill>
                    <a:srgbClr val="000000"/>
                  </a:solidFill>
                </c14:spPr>
              </c14:invertSolidFillFmt>
            </c:ext>
          </c:extLst>
          <c:cat>
            <c:numRef>
              <c:f>Sheet1!$AB$33:$AB$72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Sheet1!$AD$33:$AD$72</c:f>
              <c:numCache>
                <c:ptCount val="40"/>
                <c:pt idx="0">
                  <c:v>9717603.519746505</c:v>
                </c:pt>
                <c:pt idx="1">
                  <c:v>9669968.208375197</c:v>
                </c:pt>
                <c:pt idx="2">
                  <c:v>9622566.403432181</c:v>
                </c:pt>
                <c:pt idx="3">
                  <c:v>9575396.960278101</c:v>
                </c:pt>
                <c:pt idx="4">
                  <c:v>9528458.739884578</c:v>
                </c:pt>
                <c:pt idx="5">
                  <c:v>9481750.60880671</c:v>
                </c:pt>
                <c:pt idx="6">
                  <c:v>9435271.439155696</c:v>
                </c:pt>
                <c:pt idx="7">
                  <c:v>9389020.108571598</c:v>
                </c:pt>
                <c:pt idx="8">
                  <c:v>9342995.500196246</c:v>
                </c:pt>
                <c:pt idx="9">
                  <c:v>9297196.502646264</c:v>
                </c:pt>
                <c:pt idx="10">
                  <c:v>9251622.009986231</c:v>
                </c:pt>
                <c:pt idx="11">
                  <c:v>9206270.921701986</c:v>
                </c:pt>
                <c:pt idx="12">
                  <c:v>9161142.142674034</c:v>
                </c:pt>
                <c:pt idx="13">
                  <c:v>9116234.58315112</c:v>
                </c:pt>
                <c:pt idx="14">
                  <c:v>9071547.158723908</c:v>
                </c:pt>
                <c:pt idx="15">
                  <c:v>9027078.79029879</c:v>
                </c:pt>
                <c:pt idx="16">
                  <c:v>8982828.404071832</c:v>
                </c:pt>
                <c:pt idx="17">
                  <c:v>8938794.931502853</c:v>
                </c:pt>
                <c:pt idx="18">
                  <c:v>8894977.309289603</c:v>
                </c:pt>
                <c:pt idx="19">
                  <c:v>8851374.479342103</c:v>
                </c:pt>
                <c:pt idx="20">
                  <c:v>8807985.388757091</c:v>
                </c:pt>
                <c:pt idx="21">
                  <c:v>8764808.989792593</c:v>
                </c:pt>
                <c:pt idx="22">
                  <c:v>8721844.23984263</c:v>
                </c:pt>
                <c:pt idx="23">
                  <c:v>8679090.101412028</c:v>
                </c:pt>
                <c:pt idx="24">
                  <c:v>8636545.54209138</c:v>
                </c:pt>
                <c:pt idx="25">
                  <c:v>8594209.53453211</c:v>
                </c:pt>
                <c:pt idx="26">
                  <c:v>8552081.056421656</c:v>
                </c:pt>
                <c:pt idx="27">
                  <c:v>8510159.090458803</c:v>
                </c:pt>
                <c:pt idx="28">
                  <c:v>8468442.624329103</c:v>
                </c:pt>
                <c:pt idx="29">
                  <c:v>8426930.65068043</c:v>
                </c:pt>
                <c:pt idx="30">
                  <c:v>8385622.167098661</c:v>
                </c:pt>
                <c:pt idx="31">
                  <c:v>8344516.176083471</c:v>
                </c:pt>
                <c:pt idx="32">
                  <c:v>8303611.685024235</c:v>
                </c:pt>
                <c:pt idx="33">
                  <c:v>8262907.706176078</c:v>
                </c:pt>
                <c:pt idx="34">
                  <c:v>8222403.256635998</c:v>
                </c:pt>
                <c:pt idx="35">
                  <c:v>8182097.358319154</c:v>
                </c:pt>
                <c:pt idx="36">
                  <c:v>8141989.037935236</c:v>
                </c:pt>
                <c:pt idx="37">
                  <c:v>8102077.326964964</c:v>
                </c:pt>
                <c:pt idx="38">
                  <c:v>8062361.261636703</c:v>
                </c:pt>
                <c:pt idx="39">
                  <c:v>8022839.882903189</c:v>
                </c:pt>
              </c:numCache>
            </c:numRef>
          </c:val>
          <c:smooth val="0"/>
        </c:ser>
        <c:marker val="1"/>
        <c:axId val="44471042"/>
        <c:axId val="64695059"/>
      </c:lineChart>
      <c:catAx>
        <c:axId val="44471042"/>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64695059"/>
        <c:crosses val="autoZero"/>
        <c:auto val="1"/>
        <c:lblOffset val="100"/>
        <c:noMultiLvlLbl val="0"/>
      </c:catAx>
      <c:valAx>
        <c:axId val="64695059"/>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44710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Cumulative Totals Discounted by 7.8%</a:t>
            </a:r>
          </a:p>
        </c:rich>
      </c:tx>
      <c:layout/>
      <c:spPr>
        <a:noFill/>
        <a:ln>
          <a:noFill/>
        </a:ln>
      </c:spPr>
    </c:title>
    <c:plotArea>
      <c:layout/>
      <c:lineChart>
        <c:grouping val="standard"/>
        <c:varyColors val="0"/>
        <c:ser>
          <c:idx val="0"/>
          <c:order val="0"/>
          <c:tx>
            <c:strRef>
              <c:f>Sheet1!$AG$32</c:f>
              <c:strCache>
                <c:ptCount val="1"/>
                <c:pt idx="0">
                  <c:v>DORC</c:v>
                </c:pt>
              </c:strCache>
            </c:strRef>
          </c:tx>
          <c:extLst>
            <c:ext xmlns:c14="http://schemas.microsoft.com/office/drawing/2007/8/2/chart" uri="{6F2FDCE9-48DA-4B69-8628-5D25D57E5C99}">
              <c14:invertSolidFillFmt>
                <c14:spPr>
                  <a:solidFill>
                    <a:srgbClr val="000000"/>
                  </a:solidFill>
                </c14:spPr>
              </c14:invertSolidFillFmt>
            </c:ext>
          </c:extLst>
          <c:cat>
            <c:numRef>
              <c:f>Sheet1!$AF$33:$AF$72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Sheet1!$AG$33:$AG$72</c:f>
              <c:numCache>
                <c:ptCount val="40"/>
                <c:pt idx="0">
                  <c:v>11298701.298701296</c:v>
                </c:pt>
                <c:pt idx="1">
                  <c:v>21595564.33171226</c:v>
                </c:pt>
                <c:pt idx="2">
                  <c:v>30977856.638934955</c:v>
                </c:pt>
                <c:pt idx="3">
                  <c:v>39525348.422081575</c:v>
                </c:pt>
                <c:pt idx="4">
                  <c:v>47310949.57457781</c:v>
                </c:pt>
                <c:pt idx="5">
                  <c:v>54401293.072179146</c:v>
                </c:pt>
                <c:pt idx="6">
                  <c:v>60857269.20690868</c:v>
                </c:pt>
                <c:pt idx="7">
                  <c:v>66734514.77469881</c:v>
                </c:pt>
                <c:pt idx="8">
                  <c:v>72083860.98563372</c:v>
                </c:pt>
                <c:pt idx="9">
                  <c:v>76951743.5524172</c:v>
                </c:pt>
                <c:pt idx="10">
                  <c:v>81380578.12531197</c:v>
                </c:pt>
                <c:pt idx="11">
                  <c:v>85409103.97818135</c:v>
                </c:pt>
                <c:pt idx="12">
                  <c:v>89072698.60845838</c:v>
                </c:pt>
                <c:pt idx="13">
                  <c:v>92403665.69207345</c:v>
                </c:pt>
                <c:pt idx="14">
                  <c:v>95431498.63094333</c:v>
                </c:pt>
                <c:pt idx="15">
                  <c:v>98183121.74404858</c:v>
                </c:pt>
                <c:pt idx="16">
                  <c:v>100683110.98201273</c:v>
                </c:pt>
                <c:pt idx="17">
                  <c:v>102953895.8881722</c:v>
                </c:pt>
                <c:pt idx="18">
                  <c:v>105015944.38521916</c:v>
                </c:pt>
                <c:pt idx="19">
                  <c:v>106887931.8345368</c:v>
                </c:pt>
                <c:pt idx="20">
                  <c:v>108586895.69434114</c:v>
                </c:pt>
                <c:pt idx="21">
                  <c:v>110128376.99179187</c:v>
                </c:pt>
                <c:pt idx="22">
                  <c:v>111526549.72250491</c:v>
                </c:pt>
                <c:pt idx="23">
                  <c:v>112794339.19762957</c:v>
                </c:pt>
                <c:pt idx="24">
                  <c:v>113943530.27314448</c:v>
                </c:pt>
                <c:pt idx="25">
                  <c:v>114984866.31763561</c:v>
                </c:pt>
                <c:pt idx="26">
                  <c:v>115928139.70295846</c:v>
                </c:pt>
                <c:pt idx="27">
                  <c:v>116782274.53631423</c:v>
                </c:pt>
                <c:pt idx="28">
                  <c:v>117555402.29188935</c:v>
                </c:pt>
                <c:pt idx="29">
                  <c:v>118254930.94486569</c:v>
                </c:pt>
                <c:pt idx="30">
                  <c:v>118887608.15988533</c:v>
                </c:pt>
                <c:pt idx="31">
                  <c:v>119459579.03956783</c:v>
                </c:pt>
                <c:pt idx="32">
                  <c:v>119976438.89607586</c:v>
                </c:pt>
                <c:pt idx="33">
                  <c:v>120443281.46968596</c:v>
                </c:pt>
                <c:pt idx="34">
                  <c:v>120864742.98254804</c:v>
                </c:pt>
                <c:pt idx="35">
                  <c:v>121245042.38303895</c:v>
                </c:pt>
                <c:pt idx="36">
                  <c:v>121588018.10608287</c:v>
                </c:pt>
                <c:pt idx="37">
                  <c:v>121897161.64729626</c:v>
                </c:pt>
                <c:pt idx="38">
                  <c:v>122175648.22360738</c:v>
                </c:pt>
                <c:pt idx="39">
                  <c:v>122426364.76990843</c:v>
                </c:pt>
              </c:numCache>
            </c:numRef>
          </c:val>
          <c:smooth val="0"/>
        </c:ser>
        <c:ser>
          <c:idx val="1"/>
          <c:order val="1"/>
          <c:tx>
            <c:strRef>
              <c:f>Sheet1!$AH$32</c:f>
              <c:strCache>
                <c:ptCount val="1"/>
                <c:pt idx="0">
                  <c:v>GRV</c:v>
                </c:pt>
              </c:strCache>
            </c:strRef>
          </c:tx>
          <c:extLst>
            <c:ext xmlns:c14="http://schemas.microsoft.com/office/drawing/2007/8/2/chart" uri="{6F2FDCE9-48DA-4B69-8628-5D25D57E5C99}">
              <c14:invertSolidFillFmt>
                <c14:spPr>
                  <a:solidFill>
                    <a:srgbClr val="000000"/>
                  </a:solidFill>
                </c14:spPr>
              </c14:invertSolidFillFmt>
            </c:ext>
          </c:extLst>
          <c:cat>
            <c:numRef>
              <c:f>Sheet1!$AF$33:$AF$72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Sheet1!$AH$33:$AH$72</c:f>
              <c:numCache>
                <c:ptCount val="40"/>
                <c:pt idx="0">
                  <c:v>9014474.50811364</c:v>
                </c:pt>
                <c:pt idx="1">
                  <c:v>17335704.478042834</c:v>
                </c:pt>
                <c:pt idx="2">
                  <c:v>25017002.833274134</c:v>
                </c:pt>
                <c:pt idx="3">
                  <c:v>32107582.547486883</c:v>
                </c:pt>
                <c:pt idx="4">
                  <c:v>38652871.94499674</c:v>
                </c:pt>
                <c:pt idx="5">
                  <c:v>44694805.75349514</c:v>
                </c:pt>
                <c:pt idx="6">
                  <c:v>50272093.7738177</c:v>
                </c:pt>
                <c:pt idx="7">
                  <c:v>55420468.88807013</c:v>
                </c:pt>
                <c:pt idx="8">
                  <c:v>60172915.99506403</c:v>
                </c:pt>
                <c:pt idx="9">
                  <c:v>64559883.33981903</c:v>
                </c:pt>
                <c:pt idx="10">
                  <c:v>68609477.59108892</c:v>
                </c:pt>
                <c:pt idx="11">
                  <c:v>72347643.9167455</c:v>
                </c:pt>
                <c:pt idx="12">
                  <c:v>75798332.21073711</c:v>
                </c:pt>
                <c:pt idx="13">
                  <c:v>78983650.53661427</c:v>
                </c:pt>
                <c:pt idx="14">
                  <c:v>81924006.77071275</c:v>
                </c:pt>
                <c:pt idx="15">
                  <c:v>84638239.35248177</c:v>
                </c:pt>
                <c:pt idx="16">
                  <c:v>87143737.97965588</c:v>
                </c:pt>
                <c:pt idx="17">
                  <c:v>89456555.02154692</c:v>
                </c:pt>
                <c:pt idx="18">
                  <c:v>91591508.36426528</c:v>
                </c:pt>
                <c:pt idx="19">
                  <c:v>93562276.34678479</c:v>
                </c:pt>
                <c:pt idx="20">
                  <c:v>95381485.39609295</c:v>
                </c:pt>
                <c:pt idx="21">
                  <c:v>97060790.92289257</c:v>
                </c:pt>
                <c:pt idx="22">
                  <c:v>98610951.99614152</c:v>
                </c:pt>
                <c:pt idx="23">
                  <c:v>100041900.27486</c:v>
                </c:pt>
                <c:pt idx="24">
                  <c:v>101362803.63884127</c:v>
                </c:pt>
                <c:pt idx="25">
                  <c:v>102582124.92593883</c:v>
                </c:pt>
                <c:pt idx="26">
                  <c:v>103707676.1522512</c:v>
                </c:pt>
                <c:pt idx="27">
                  <c:v>104746668.56258538</c:v>
                </c:pt>
                <c:pt idx="28">
                  <c:v>105705758.83186509</c:v>
                </c:pt>
                <c:pt idx="29">
                  <c:v>106591091.71348946</c:v>
                </c:pt>
                <c:pt idx="30">
                  <c:v>107408339.40788426</c:v>
                </c:pt>
                <c:pt idx="31">
                  <c:v>108162737.90347405</c:v>
                </c:pt>
                <c:pt idx="32">
                  <c:v>108859120.52290696</c:v>
                </c:pt>
                <c:pt idx="33">
                  <c:v>109501948.88945758</c:v>
                </c:pt>
                <c:pt idx="34">
                  <c:v>110095341.51200558</c:v>
                </c:pt>
                <c:pt idx="35">
                  <c:v>110643100.17172967</c:v>
                </c:pt>
                <c:pt idx="36">
                  <c:v>111148734.27957276</c:v>
                </c:pt>
                <c:pt idx="37">
                  <c:v>111615483.36053309</c:v>
                </c:pt>
                <c:pt idx="38">
                  <c:v>112046337.8088349</c:v>
                </c:pt>
                <c:pt idx="39">
                  <c:v>112444058.04695408</c:v>
                </c:pt>
              </c:numCache>
            </c:numRef>
          </c:val>
          <c:smooth val="0"/>
        </c:ser>
        <c:ser>
          <c:idx val="2"/>
          <c:order val="2"/>
          <c:tx>
            <c:strRef>
              <c:f>Sheet1!$AI$32</c:f>
              <c:strCache>
                <c:ptCount val="1"/>
                <c:pt idx="0">
                  <c:v>DORC - GRV</c:v>
                </c:pt>
              </c:strCache>
            </c:strRef>
          </c:tx>
          <c:extLst>
            <c:ext xmlns:c14="http://schemas.microsoft.com/office/drawing/2007/8/2/chart" uri="{6F2FDCE9-48DA-4B69-8628-5D25D57E5C99}">
              <c14:invertSolidFillFmt>
                <c14:spPr>
                  <a:solidFill>
                    <a:srgbClr val="000000"/>
                  </a:solidFill>
                </c14:spPr>
              </c14:invertSolidFillFmt>
            </c:ext>
          </c:extLst>
          <c:cat>
            <c:numRef>
              <c:f>Sheet1!$AF$33:$AF$72</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Sheet1!$AI$33:$AI$72</c:f>
              <c:numCache>
                <c:ptCount val="40"/>
                <c:pt idx="0">
                  <c:v>2284226.790587656</c:v>
                </c:pt>
                <c:pt idx="1">
                  <c:v>4259859.853669427</c:v>
                </c:pt>
                <c:pt idx="2">
                  <c:v>5960853.8056608215</c:v>
                </c:pt>
                <c:pt idx="3">
                  <c:v>7417765.874594692</c:v>
                </c:pt>
                <c:pt idx="4">
                  <c:v>8658077.629581071</c:v>
                </c:pt>
                <c:pt idx="5">
                  <c:v>9706487.318684004</c:v>
                </c:pt>
                <c:pt idx="6">
                  <c:v>10585175.433090977</c:v>
                </c:pt>
                <c:pt idx="7">
                  <c:v>11314045.88662868</c:v>
                </c:pt>
                <c:pt idx="8">
                  <c:v>11910944.990569688</c:v>
                </c:pt>
                <c:pt idx="9">
                  <c:v>12391860.212598175</c:v>
                </c:pt>
                <c:pt idx="10">
                  <c:v>12771100.53422305</c:v>
                </c:pt>
                <c:pt idx="11">
                  <c:v>13061460.061435848</c:v>
                </c:pt>
                <c:pt idx="12">
                  <c:v>13274366.397721276</c:v>
                </c:pt>
                <c:pt idx="13">
                  <c:v>13420015.15545918</c:v>
                </c:pt>
                <c:pt idx="14">
                  <c:v>13507491.86023058</c:v>
                </c:pt>
                <c:pt idx="15">
                  <c:v>13544882.391566813</c:v>
                </c:pt>
                <c:pt idx="16">
                  <c:v>13539373.002356857</c:v>
                </c:pt>
                <c:pt idx="17">
                  <c:v>13497340.86662528</c:v>
                </c:pt>
                <c:pt idx="18">
                  <c:v>13424436.020953879</c:v>
                </c:pt>
                <c:pt idx="19">
                  <c:v>13325655.48775202</c:v>
                </c:pt>
                <c:pt idx="20">
                  <c:v>13205410.298248187</c:v>
                </c:pt>
                <c:pt idx="21">
                  <c:v>13067586.068899304</c:v>
                </c:pt>
                <c:pt idx="22">
                  <c:v>12915597.72636339</c:v>
                </c:pt>
                <c:pt idx="23">
                  <c:v>12752438.922769576</c:v>
                </c:pt>
                <c:pt idx="24">
                  <c:v>12580726.634303212</c:v>
                </c:pt>
                <c:pt idx="25">
                  <c:v>12402741.39169678</c:v>
                </c:pt>
                <c:pt idx="26">
                  <c:v>12220463.550707266</c:v>
                </c:pt>
                <c:pt idx="27">
                  <c:v>12035605.97372885</c:v>
                </c:pt>
                <c:pt idx="28">
                  <c:v>11849643.460024267</c:v>
                </c:pt>
                <c:pt idx="29">
                  <c:v>11663839.23137623</c:v>
                </c:pt>
                <c:pt idx="30">
                  <c:v>11479268.752001077</c:v>
                </c:pt>
                <c:pt idx="31">
                  <c:v>11296841.13609378</c:v>
                </c:pt>
                <c:pt idx="32">
                  <c:v>11117318.3731689</c:v>
                </c:pt>
                <c:pt idx="33">
                  <c:v>10941332.580228373</c:v>
                </c:pt>
                <c:pt idx="34">
                  <c:v>10769401.47054246</c:v>
                </c:pt>
                <c:pt idx="35">
                  <c:v>10601942.211309284</c:v>
                </c:pt>
                <c:pt idx="36">
                  <c:v>10439283.826510116</c:v>
                </c:pt>
                <c:pt idx="37">
                  <c:v>10281678.286763176</c:v>
                </c:pt>
                <c:pt idx="38">
                  <c:v>10129310.41477248</c:v>
                </c:pt>
                <c:pt idx="39">
                  <c:v>9982306.722954348</c:v>
                </c:pt>
              </c:numCache>
            </c:numRef>
          </c:val>
          <c:smooth val="0"/>
        </c:ser>
        <c:marker val="1"/>
        <c:axId val="45384620"/>
        <c:axId val="5808397"/>
      </c:lineChart>
      <c:catAx>
        <c:axId val="45384620"/>
        <c:scaling>
          <c:orientation val="minMax"/>
        </c:scaling>
        <c:axPos val="b"/>
        <c:title>
          <c:tx>
            <c:rich>
              <a:bodyPr vert="horz" rot="0" anchor="ctr"/>
              <a:lstStyle/>
              <a:p>
                <a:pPr algn="ctr">
                  <a:defRPr/>
                </a:pPr>
                <a:r>
                  <a:rPr lang="en-US" cap="none" sz="12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5808397"/>
        <c:crosses val="autoZero"/>
        <c:auto val="1"/>
        <c:lblOffset val="100"/>
        <c:noMultiLvlLbl val="0"/>
      </c:catAx>
      <c:valAx>
        <c:axId val="5808397"/>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53846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28575</xdr:rowOff>
    </xdr:from>
    <xdr:to>
      <xdr:col>9</xdr:col>
      <xdr:colOff>523875</xdr:colOff>
      <xdr:row>14</xdr:row>
      <xdr:rowOff>104775</xdr:rowOff>
    </xdr:to>
    <xdr:graphicFrame>
      <xdr:nvGraphicFramePr>
        <xdr:cNvPr id="1" name="Chart 1"/>
        <xdr:cNvGraphicFramePr/>
      </xdr:nvGraphicFramePr>
      <xdr:xfrm>
        <a:off x="1390650" y="28575"/>
        <a:ext cx="4619625" cy="234315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16</xdr:row>
      <xdr:rowOff>66675</xdr:rowOff>
    </xdr:from>
    <xdr:to>
      <xdr:col>9</xdr:col>
      <xdr:colOff>581025</xdr:colOff>
      <xdr:row>31</xdr:row>
      <xdr:rowOff>47625</xdr:rowOff>
    </xdr:to>
    <xdr:graphicFrame>
      <xdr:nvGraphicFramePr>
        <xdr:cNvPr id="2" name="Chart 2"/>
        <xdr:cNvGraphicFramePr/>
      </xdr:nvGraphicFramePr>
      <xdr:xfrm>
        <a:off x="1390650" y="2657475"/>
        <a:ext cx="4676775" cy="2409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O100"/>
  <sheetViews>
    <sheetView tabSelected="1" workbookViewId="0" topLeftCell="A1">
      <selection activeCell="B4" sqref="B4"/>
    </sheetView>
  </sheetViews>
  <sheetFormatPr defaultColWidth="9.140625" defaultRowHeight="12.75"/>
  <cols>
    <col min="1" max="1" width="29.00390625" style="0" customWidth="1"/>
    <col min="2" max="6" width="21.00390625" style="0" customWidth="1"/>
    <col min="7" max="7" width="17.7109375" style="0" customWidth="1"/>
    <col min="8" max="8" width="17.8515625" style="0" customWidth="1"/>
    <col min="9" max="9" width="13.140625" style="0" customWidth="1"/>
    <col min="10" max="10" width="10.7109375" style="0" customWidth="1"/>
    <col min="11" max="11" width="16.140625" style="0" customWidth="1"/>
    <col min="12" max="12" width="13.140625" style="0" customWidth="1"/>
    <col min="13" max="14" width="13.421875" style="0" customWidth="1"/>
    <col min="15" max="15" width="11.28125" style="0" customWidth="1"/>
    <col min="16" max="16" width="14.28125" style="0" customWidth="1"/>
    <col min="17" max="17" width="20.8515625" style="0" customWidth="1"/>
    <col min="18" max="18" width="20.140625" style="0" customWidth="1"/>
    <col min="19" max="19" width="13.8515625" style="0" customWidth="1"/>
    <col min="24" max="24" width="11.8515625" style="0" customWidth="1"/>
    <col min="25" max="25" width="17.140625" style="0" customWidth="1"/>
    <col min="26" max="26" width="18.8515625" style="0" customWidth="1"/>
    <col min="27" max="27" width="10.8515625" style="0" customWidth="1"/>
    <col min="28" max="28" width="16.8515625" style="0" customWidth="1"/>
    <col min="29" max="29" width="13.00390625" style="0" bestFit="1" customWidth="1"/>
    <col min="30" max="30" width="11.421875" style="0" customWidth="1"/>
    <col min="32" max="32" width="10.00390625" style="0" bestFit="1" customWidth="1"/>
    <col min="33" max="33" width="11.140625" style="0" bestFit="1" customWidth="1"/>
    <col min="34" max="34" width="13.140625" style="0" customWidth="1"/>
    <col min="35" max="35" width="11.28125" style="0" customWidth="1"/>
    <col min="37" max="37" width="11.140625" style="0" customWidth="1"/>
    <col min="38" max="38" width="15.7109375" style="0" customWidth="1"/>
    <col min="39" max="39" width="11.8515625" style="0" customWidth="1"/>
    <col min="41" max="41" width="11.140625" style="0" bestFit="1" customWidth="1"/>
  </cols>
  <sheetData>
    <row r="1" spans="1:10" ht="18">
      <c r="A1" s="32" t="s">
        <v>30</v>
      </c>
      <c r="B1" s="7"/>
      <c r="C1" s="35"/>
      <c r="D1" s="35"/>
      <c r="E1" s="35"/>
      <c r="F1" s="35"/>
      <c r="G1" s="35"/>
      <c r="H1" s="35"/>
      <c r="I1" s="35"/>
      <c r="J1" s="35"/>
    </row>
    <row r="2" spans="1:10" ht="18">
      <c r="A2" s="33" t="s">
        <v>31</v>
      </c>
      <c r="B2" s="7"/>
      <c r="C2" s="35"/>
      <c r="D2" s="35"/>
      <c r="E2" s="35"/>
      <c r="F2" s="35"/>
      <c r="G2" s="35"/>
      <c r="H2" s="35"/>
      <c r="I2" s="35"/>
      <c r="J2" s="35"/>
    </row>
    <row r="3" spans="1:10" ht="12.75">
      <c r="A3" s="15" t="s">
        <v>6</v>
      </c>
      <c r="B3" s="27">
        <v>0</v>
      </c>
      <c r="C3" t="s">
        <v>42</v>
      </c>
      <c r="D3" s="36"/>
      <c r="E3" s="36"/>
      <c r="F3" s="36"/>
      <c r="G3" s="36"/>
      <c r="H3" s="36"/>
      <c r="I3" s="36"/>
      <c r="J3" s="36"/>
    </row>
    <row r="4" spans="1:10" ht="12.75">
      <c r="A4" s="15" t="s">
        <v>7</v>
      </c>
      <c r="B4" s="47">
        <f>B3*(1/4)</f>
        <v>0</v>
      </c>
      <c r="C4" t="s">
        <v>10</v>
      </c>
      <c r="D4" s="36"/>
      <c r="E4" s="36"/>
      <c r="F4" s="36"/>
      <c r="G4" s="36"/>
      <c r="H4" s="36"/>
      <c r="I4" s="36"/>
      <c r="J4" s="36"/>
    </row>
    <row r="5" spans="1:10" ht="12.75">
      <c r="A5" s="15" t="s">
        <v>11</v>
      </c>
      <c r="B5" s="7">
        <f>B3-B4</f>
        <v>0</v>
      </c>
      <c r="C5" t="s">
        <v>25</v>
      </c>
      <c r="D5" s="35"/>
      <c r="E5" s="35"/>
      <c r="F5" s="35"/>
      <c r="G5" s="35"/>
      <c r="H5" s="35"/>
      <c r="I5" s="35"/>
      <c r="J5" s="35"/>
    </row>
    <row r="6" spans="1:10" ht="25.5">
      <c r="A6" s="14" t="s">
        <v>3</v>
      </c>
      <c r="B6" s="16">
        <f>1+B7</f>
        <v>1.078</v>
      </c>
      <c r="D6" s="37"/>
      <c r="E6" s="37"/>
      <c r="F6" s="37"/>
      <c r="G6" s="37"/>
      <c r="H6" s="37"/>
      <c r="I6" s="37"/>
      <c r="J6" s="37"/>
    </row>
    <row r="7" spans="1:10" ht="12.75">
      <c r="A7" s="8" t="s">
        <v>9</v>
      </c>
      <c r="B7" s="28">
        <v>0.078</v>
      </c>
      <c r="C7" t="s">
        <v>50</v>
      </c>
      <c r="D7" s="38"/>
      <c r="E7" s="38"/>
      <c r="F7" s="38"/>
      <c r="G7" s="38"/>
      <c r="H7" s="38"/>
      <c r="I7" s="38"/>
      <c r="J7" s="38"/>
    </row>
    <row r="8" spans="3:10" ht="15" customHeight="1" hidden="1">
      <c r="C8" s="20"/>
      <c r="D8" s="34"/>
      <c r="E8" s="34"/>
      <c r="F8" s="34"/>
      <c r="G8" s="34"/>
      <c r="H8" s="34"/>
      <c r="I8" s="34"/>
      <c r="J8" s="34"/>
    </row>
    <row r="9" spans="1:10" ht="40.5" customHeight="1">
      <c r="A9" s="8" t="s">
        <v>43</v>
      </c>
      <c r="B9" s="50">
        <v>0</v>
      </c>
      <c r="C9" t="s">
        <v>49</v>
      </c>
      <c r="D9" s="39"/>
      <c r="E9" s="39"/>
      <c r="F9" s="39"/>
      <c r="G9" s="39"/>
      <c r="H9" s="39"/>
      <c r="I9" s="39"/>
      <c r="J9" s="39"/>
    </row>
    <row r="10" spans="1:10" ht="13.5" customHeight="1">
      <c r="A10" s="9"/>
      <c r="B10" s="9"/>
      <c r="D10" s="34"/>
      <c r="E10" s="34"/>
      <c r="F10" s="34"/>
      <c r="G10" s="34"/>
      <c r="H10" s="34"/>
      <c r="I10" s="34"/>
      <c r="J10" s="34"/>
    </row>
    <row r="11" spans="1:10" ht="27" customHeight="1">
      <c r="A11" s="8" t="s">
        <v>26</v>
      </c>
      <c r="B11" s="10">
        <f>B12*B13</f>
        <v>80000000</v>
      </c>
      <c r="C11" t="s">
        <v>44</v>
      </c>
      <c r="D11" s="40"/>
      <c r="E11" s="40"/>
      <c r="F11" s="40"/>
      <c r="G11" s="40"/>
      <c r="H11" s="40"/>
      <c r="I11" s="40"/>
      <c r="J11" s="40"/>
    </row>
    <row r="12" spans="1:10" ht="16.5" customHeight="1">
      <c r="A12" s="8" t="s">
        <v>16</v>
      </c>
      <c r="B12" s="29">
        <v>800000</v>
      </c>
      <c r="D12" s="41"/>
      <c r="E12" s="41"/>
      <c r="F12" s="41"/>
      <c r="G12" s="41"/>
      <c r="H12" s="41"/>
      <c r="I12" s="41"/>
      <c r="J12" s="41"/>
    </row>
    <row r="13" spans="1:10" ht="12.75" customHeight="1">
      <c r="A13" s="11" t="s">
        <v>2</v>
      </c>
      <c r="B13" s="30">
        <v>100</v>
      </c>
      <c r="D13" s="42"/>
      <c r="E13" s="42"/>
      <c r="F13" s="42"/>
      <c r="G13" s="42"/>
      <c r="H13" s="42"/>
      <c r="I13" s="42"/>
      <c r="J13" s="42"/>
    </row>
    <row r="14" spans="1:10" ht="12" customHeight="1">
      <c r="A14" s="8" t="s">
        <v>15</v>
      </c>
      <c r="B14" s="30">
        <v>40</v>
      </c>
      <c r="D14" s="42"/>
      <c r="E14" s="42"/>
      <c r="F14" s="42"/>
      <c r="G14" s="42"/>
      <c r="H14" s="42"/>
      <c r="I14" s="42"/>
      <c r="J14" s="42"/>
    </row>
    <row r="15" spans="1:10" ht="12.75" hidden="1">
      <c r="A15" s="8" t="s">
        <v>5</v>
      </c>
      <c r="B15" s="9">
        <v>1000</v>
      </c>
      <c r="D15" s="34"/>
      <c r="E15" s="34"/>
      <c r="F15" s="34"/>
      <c r="G15" s="34"/>
      <c r="H15" s="34"/>
      <c r="I15" s="34"/>
      <c r="J15" s="34"/>
    </row>
    <row r="16" spans="1:10" ht="12.75">
      <c r="A16" s="8" t="s">
        <v>21</v>
      </c>
      <c r="B16" s="9">
        <f>1/B14</f>
        <v>0.025</v>
      </c>
      <c r="D16" s="34"/>
      <c r="E16" s="34"/>
      <c r="F16" s="34"/>
      <c r="G16" s="34"/>
      <c r="H16" s="34"/>
      <c r="I16" s="34"/>
      <c r="J16" s="34"/>
    </row>
    <row r="17" spans="1:10" ht="12.75">
      <c r="A17" s="8"/>
      <c r="B17" s="9"/>
      <c r="D17" s="34"/>
      <c r="E17" s="34"/>
      <c r="F17" s="34"/>
      <c r="G17" s="34"/>
      <c r="H17" s="34"/>
      <c r="I17" s="34"/>
      <c r="J17" s="34"/>
    </row>
    <row r="18" spans="1:10" ht="25.5">
      <c r="A18" s="8" t="s">
        <v>35</v>
      </c>
      <c r="B18" s="31">
        <v>4000000</v>
      </c>
      <c r="C18" t="s">
        <v>27</v>
      </c>
      <c r="D18" s="43"/>
      <c r="E18" s="43"/>
      <c r="F18" s="43"/>
      <c r="G18" s="43"/>
      <c r="H18" s="43"/>
      <c r="I18" s="43"/>
      <c r="J18" s="43"/>
    </row>
    <row r="19" spans="1:10" ht="12.75">
      <c r="A19" s="8" t="s">
        <v>12</v>
      </c>
      <c r="B19" s="12">
        <f>B18*0.225</f>
        <v>900000</v>
      </c>
      <c r="D19" s="44"/>
      <c r="E19" s="44"/>
      <c r="F19" s="44"/>
      <c r="G19" s="44"/>
      <c r="H19" s="44"/>
      <c r="I19" s="44"/>
      <c r="J19" s="44"/>
    </row>
    <row r="20" spans="1:10" ht="12.75">
      <c r="A20" s="8" t="s">
        <v>13</v>
      </c>
      <c r="B20" s="12">
        <f>B18*0.2</f>
        <v>800000</v>
      </c>
      <c r="D20" s="44"/>
      <c r="E20" s="44"/>
      <c r="F20" s="44"/>
      <c r="G20" s="44"/>
      <c r="H20" s="44"/>
      <c r="I20" s="44"/>
      <c r="J20" s="44"/>
    </row>
    <row r="21" spans="1:10" ht="12.75">
      <c r="A21" s="8" t="s">
        <v>14</v>
      </c>
      <c r="B21" s="12">
        <f>B18*0.575</f>
        <v>2300000</v>
      </c>
      <c r="D21" s="44"/>
      <c r="E21" s="44"/>
      <c r="F21" s="44"/>
      <c r="G21" s="44"/>
      <c r="H21" s="44"/>
      <c r="I21" s="44"/>
      <c r="J21" s="44"/>
    </row>
    <row r="22" spans="1:18" ht="28.5" customHeight="1">
      <c r="A22" s="8" t="s">
        <v>17</v>
      </c>
      <c r="B22" s="10">
        <f>B21+B19</f>
        <v>3200000</v>
      </c>
      <c r="D22" s="40"/>
      <c r="E22" s="40"/>
      <c r="F22" s="40"/>
      <c r="G22" s="40"/>
      <c r="H22" s="40"/>
      <c r="I22" s="40"/>
      <c r="J22" s="40"/>
      <c r="Q22" s="25" t="s">
        <v>20</v>
      </c>
      <c r="R22" s="53">
        <f>(Q31/R31)*100-100</f>
        <v>8.192127099597073</v>
      </c>
    </row>
    <row r="23" spans="1:10" ht="12.75">
      <c r="A23" s="8"/>
      <c r="B23" s="10"/>
      <c r="D23" s="40"/>
      <c r="E23" s="40"/>
      <c r="F23" s="40"/>
      <c r="G23" s="40"/>
      <c r="H23" s="40"/>
      <c r="I23" s="40"/>
      <c r="J23" s="40"/>
    </row>
    <row r="24" spans="1:10" ht="0.75" customHeight="1">
      <c r="A24" s="8" t="s">
        <v>4</v>
      </c>
      <c r="B24" s="10">
        <f>B18</f>
        <v>4000000</v>
      </c>
      <c r="D24" s="40"/>
      <c r="E24" s="40"/>
      <c r="F24" s="40"/>
      <c r="G24" s="40"/>
      <c r="H24" s="40"/>
      <c r="I24" s="40"/>
      <c r="J24" s="40"/>
    </row>
    <row r="25" spans="1:10" ht="12.75">
      <c r="A25" s="6"/>
      <c r="C25" s="34"/>
      <c r="D25" s="34"/>
      <c r="E25" s="34"/>
      <c r="F25" s="34"/>
      <c r="G25" s="34"/>
      <c r="H25" s="34"/>
      <c r="I25" s="34"/>
      <c r="J25" s="34"/>
    </row>
    <row r="26" spans="1:10" ht="18.75">
      <c r="A26" s="55"/>
      <c r="C26" s="34"/>
      <c r="D26" s="34"/>
      <c r="E26" s="34"/>
      <c r="F26" s="34"/>
      <c r="G26" s="34"/>
      <c r="H26" s="34"/>
      <c r="I26" s="34"/>
      <c r="J26" s="34"/>
    </row>
    <row r="27" spans="1:18" ht="18.75">
      <c r="A27" s="54" t="s">
        <v>48</v>
      </c>
      <c r="R27" s="4"/>
    </row>
    <row r="28" spans="2:33" ht="20.25">
      <c r="B28" s="4"/>
      <c r="C28" s="4"/>
      <c r="D28" s="45" t="s">
        <v>32</v>
      </c>
      <c r="E28" s="4"/>
      <c r="F28" s="4"/>
      <c r="G28" s="4"/>
      <c r="H28" s="4"/>
      <c r="I28" s="4"/>
      <c r="J28" s="4"/>
      <c r="K28" s="45" t="s">
        <v>33</v>
      </c>
      <c r="L28" s="19"/>
      <c r="M28" s="19"/>
      <c r="N28" s="19"/>
      <c r="P28" s="52" t="s">
        <v>47</v>
      </c>
      <c r="X28" s="49" t="s">
        <v>34</v>
      </c>
      <c r="AC28" s="19" t="s">
        <v>45</v>
      </c>
      <c r="AG28" s="19" t="s">
        <v>39</v>
      </c>
    </row>
    <row r="29" spans="2:24" ht="12.75" hidden="1">
      <c r="B29" s="4"/>
      <c r="C29" s="4"/>
      <c r="D29" s="4"/>
      <c r="E29" s="4"/>
      <c r="F29" s="4"/>
      <c r="G29" s="4"/>
      <c r="H29" s="4"/>
      <c r="I29" s="4"/>
      <c r="J29" s="4"/>
      <c r="S29" s="4"/>
      <c r="X29" s="4" t="s">
        <v>22</v>
      </c>
    </row>
    <row r="30" spans="2:24" ht="12.75">
      <c r="B30" s="4"/>
      <c r="C30" s="4"/>
      <c r="D30" s="4"/>
      <c r="E30" s="4"/>
      <c r="F30" s="4"/>
      <c r="G30" s="4"/>
      <c r="H30" s="4"/>
      <c r="I30" s="4"/>
      <c r="J30" s="4"/>
      <c r="S30" s="4"/>
      <c r="X30" s="4"/>
    </row>
    <row r="31" spans="1:35" ht="12.75">
      <c r="A31" s="5" t="s">
        <v>0</v>
      </c>
      <c r="B31" s="48">
        <f>B74</f>
        <v>80000000</v>
      </c>
      <c r="C31" s="48">
        <f>C74</f>
        <v>127920000</v>
      </c>
      <c r="D31" s="48"/>
      <c r="E31" s="48">
        <f>E74</f>
        <v>207920000</v>
      </c>
      <c r="F31" s="48">
        <f>F74</f>
        <v>160000000</v>
      </c>
      <c r="G31" s="48">
        <f>G74</f>
        <v>367920000</v>
      </c>
      <c r="H31" s="48">
        <f>H74</f>
        <v>128739820.60752389</v>
      </c>
      <c r="I31" s="4"/>
      <c r="J31" s="4"/>
      <c r="K31" s="48">
        <f>K74</f>
        <v>262618939.5129632</v>
      </c>
      <c r="L31" s="48">
        <f>L74</f>
        <v>262618939.5129632</v>
      </c>
      <c r="M31" s="48">
        <f>M74</f>
        <v>128000000</v>
      </c>
      <c r="N31" s="48">
        <f>N74</f>
        <v>390618939.51296324</v>
      </c>
      <c r="O31" s="48">
        <f>O74</f>
        <v>118991856.48601906</v>
      </c>
      <c r="Q31" s="48">
        <f>Q74</f>
        <v>128739820.60752389</v>
      </c>
      <c r="R31" s="48">
        <f>R74</f>
        <v>118991856.48601906</v>
      </c>
      <c r="S31" s="4"/>
      <c r="X31" s="5" t="s">
        <v>38</v>
      </c>
      <c r="Y31" s="48">
        <f>Y74</f>
        <v>79999999.99999999</v>
      </c>
      <c r="Z31" s="48">
        <f>Z74</f>
        <v>79999999.99999993</v>
      </c>
      <c r="AB31" s="5" t="s">
        <v>0</v>
      </c>
      <c r="AC31" s="48">
        <f>AC74</f>
        <v>367920000</v>
      </c>
      <c r="AD31" s="48">
        <f>AD74</f>
        <v>390618939.51296324</v>
      </c>
      <c r="AF31" s="5" t="s">
        <v>0</v>
      </c>
      <c r="AG31" s="51">
        <f>AG74</f>
        <v>128739820.60752389</v>
      </c>
      <c r="AH31" s="51">
        <f>AH74</f>
        <v>118991856.48601906</v>
      </c>
      <c r="AI31" s="51">
        <f>AI74</f>
        <v>9747964.121504828</v>
      </c>
    </row>
    <row r="32" spans="1:35" ht="38.25">
      <c r="A32" s="18" t="s">
        <v>1</v>
      </c>
      <c r="B32" s="22" t="s">
        <v>52</v>
      </c>
      <c r="C32" s="22" t="s">
        <v>51</v>
      </c>
      <c r="D32" s="22" t="s">
        <v>53</v>
      </c>
      <c r="E32" s="13" t="s">
        <v>62</v>
      </c>
      <c r="F32" s="13" t="s">
        <v>57</v>
      </c>
      <c r="G32" s="20" t="s">
        <v>58</v>
      </c>
      <c r="H32" s="20" t="s">
        <v>41</v>
      </c>
      <c r="I32" s="20"/>
      <c r="J32" s="20" t="s">
        <v>1</v>
      </c>
      <c r="K32" s="13" t="s">
        <v>54</v>
      </c>
      <c r="L32" s="13" t="s">
        <v>59</v>
      </c>
      <c r="M32" s="13" t="s">
        <v>60</v>
      </c>
      <c r="N32" s="20" t="s">
        <v>61</v>
      </c>
      <c r="O32" s="20" t="s">
        <v>29</v>
      </c>
      <c r="P32" s="46"/>
      <c r="Q32" s="13" t="s">
        <v>28</v>
      </c>
      <c r="R32" s="13" t="s">
        <v>29</v>
      </c>
      <c r="S32" s="21"/>
      <c r="T32" s="20" t="s">
        <v>8</v>
      </c>
      <c r="U32" s="20" t="s">
        <v>24</v>
      </c>
      <c r="V32" s="20" t="s">
        <v>23</v>
      </c>
      <c r="W32" s="20"/>
      <c r="X32" s="18" t="s">
        <v>1</v>
      </c>
      <c r="Y32" s="20" t="s">
        <v>55</v>
      </c>
      <c r="Z32" s="20" t="s">
        <v>56</v>
      </c>
      <c r="AB32" s="18"/>
      <c r="AC32" s="18" t="s">
        <v>36</v>
      </c>
      <c r="AD32" s="18" t="s">
        <v>37</v>
      </c>
      <c r="AG32" t="s">
        <v>36</v>
      </c>
      <c r="AH32" t="s">
        <v>37</v>
      </c>
      <c r="AI32" t="s">
        <v>40</v>
      </c>
    </row>
    <row r="33" spans="1:41" ht="12.75">
      <c r="A33">
        <v>1</v>
      </c>
      <c r="B33" s="2">
        <f>IF(A33&lt;=$B$14,$D$33*$B$16,0)</f>
        <v>2000000</v>
      </c>
      <c r="C33" s="2">
        <f aca="true" t="shared" si="0" ref="C33:C72">IF(A33&lt;=$B$14,(D33)*$B$7,0)</f>
        <v>6240000</v>
      </c>
      <c r="D33" s="2">
        <f>B11</f>
        <v>80000000</v>
      </c>
      <c r="E33" s="2">
        <f aca="true" t="shared" si="1" ref="E33:E72">IF(A33&lt;=$B$14,(C33*U33)/V33+(B33*U33)/V33,0)</f>
        <v>8240000</v>
      </c>
      <c r="F33" s="2">
        <f aca="true" t="shared" si="2" ref="F33:F72">IF($B$14&gt;=A33,($B$18*U33)/V33,0)</f>
        <v>4000000</v>
      </c>
      <c r="G33" s="2">
        <f aca="true" t="shared" si="3" ref="G33:G72">E33+F33</f>
        <v>12240000</v>
      </c>
      <c r="H33" s="2">
        <f aca="true" t="shared" si="4" ref="H33:H72">G33/T33</f>
        <v>11354359.925788496</v>
      </c>
      <c r="I33" s="2"/>
      <c r="J33" s="2">
        <f>A33</f>
        <v>1</v>
      </c>
      <c r="K33" s="2">
        <f>IF(A33&lt;=$B$14,PMT($B$7,$B$14,$B$11,0,$B$9)*-1,0)</f>
        <v>6565473.487824076</v>
      </c>
      <c r="L33" s="2">
        <f aca="true" t="shared" si="5" ref="L33:L72">(K33*U33)/V33</f>
        <v>6565473.487824076</v>
      </c>
      <c r="M33" s="2">
        <f aca="true" t="shared" si="6" ref="M33:M72">IF(A33&lt;=$B$14,($B$22*U33)/V33,0)</f>
        <v>3200000</v>
      </c>
      <c r="N33" s="2">
        <f>M33+L33</f>
        <v>9765473.487824075</v>
      </c>
      <c r="O33" s="2">
        <f aca="true" t="shared" si="7" ref="O33:O72">N33/T33</f>
        <v>9058880.786478734</v>
      </c>
      <c r="P33" s="2">
        <f>A33</f>
        <v>1</v>
      </c>
      <c r="Q33" s="2">
        <f>H33</f>
        <v>11354359.925788496</v>
      </c>
      <c r="R33" s="2">
        <f>O33</f>
        <v>9058880.786478734</v>
      </c>
      <c r="T33" s="3">
        <f>$B$6^A33</f>
        <v>1.078</v>
      </c>
      <c r="U33" s="3">
        <f>1*(1+$B$5)</f>
        <v>1</v>
      </c>
      <c r="V33" s="3">
        <f>1+B3</f>
        <v>1</v>
      </c>
      <c r="W33" s="3"/>
      <c r="X33" s="1">
        <f>P33</f>
        <v>1</v>
      </c>
      <c r="Y33" s="2">
        <f aca="true" t="shared" si="8" ref="Y33:Y72">(B33+C33)/T33</f>
        <v>7643784.786641929</v>
      </c>
      <c r="Z33" s="2">
        <f aca="true" t="shared" si="9" ref="Z33:Z72">K33/T33</f>
        <v>6090420.67516148</v>
      </c>
      <c r="AB33">
        <v>1</v>
      </c>
      <c r="AC33" s="2">
        <f>G33</f>
        <v>12240000</v>
      </c>
      <c r="AD33" s="2">
        <f>N33</f>
        <v>9765473.487824075</v>
      </c>
      <c r="AF33">
        <f>AB33</f>
        <v>1</v>
      </c>
      <c r="AG33" s="2">
        <f>Q33</f>
        <v>11354359.925788496</v>
      </c>
      <c r="AH33" s="2">
        <f>R33</f>
        <v>9058880.786478734</v>
      </c>
      <c r="AI33" s="2">
        <f>AG33-AH33</f>
        <v>2295479.139309762</v>
      </c>
      <c r="AK33" s="2"/>
      <c r="AL33" s="2"/>
      <c r="AM33" s="2"/>
      <c r="AO33" s="2"/>
    </row>
    <row r="34" spans="1:41" ht="12.75">
      <c r="A34">
        <f>A33+1</f>
        <v>2</v>
      </c>
      <c r="B34" s="2">
        <f aca="true" t="shared" si="10" ref="B34:B72">IF(A34&lt;=$B$14,$D$33*$B$16,0)</f>
        <v>2000000</v>
      </c>
      <c r="C34" s="2">
        <f t="shared" si="0"/>
        <v>6084000</v>
      </c>
      <c r="D34" s="2">
        <f aca="true" t="shared" si="11" ref="D34:D72">IF(S34&lt;=$B$14,D33-B33,0)</f>
        <v>78000000</v>
      </c>
      <c r="E34" s="2">
        <f t="shared" si="1"/>
        <v>8084000</v>
      </c>
      <c r="F34" s="2">
        <f t="shared" si="2"/>
        <v>4000000</v>
      </c>
      <c r="G34" s="2">
        <f t="shared" si="3"/>
        <v>12084000</v>
      </c>
      <c r="H34" s="2">
        <f t="shared" si="4"/>
        <v>10398559.828721503</v>
      </c>
      <c r="I34" s="2"/>
      <c r="J34" s="2">
        <f aca="true" t="shared" si="12" ref="J34:J72">A34</f>
        <v>2</v>
      </c>
      <c r="K34" s="2">
        <f aca="true" t="shared" si="13" ref="K34:K72">IF(A34&lt;=$B$14,PMT($B$7,$B$14,$B$11,0,$B$9)*-1,0)</f>
        <v>6565473.487824076</v>
      </c>
      <c r="L34" s="2">
        <f t="shared" si="5"/>
        <v>6565473.487824076</v>
      </c>
      <c r="M34" s="2">
        <f t="shared" si="6"/>
        <v>3200000</v>
      </c>
      <c r="N34" s="2">
        <f aca="true" t="shared" si="14" ref="N34:N72">M34+L34</f>
        <v>9765473.487824075</v>
      </c>
      <c r="O34" s="2">
        <f t="shared" si="7"/>
        <v>8403414.458700122</v>
      </c>
      <c r="P34" s="2">
        <f aca="true" t="shared" si="15" ref="P34:P72">A34</f>
        <v>2</v>
      </c>
      <c r="Q34" s="2">
        <f aca="true" t="shared" si="16" ref="Q34:Q72">H34</f>
        <v>10398559.828721503</v>
      </c>
      <c r="R34" s="2">
        <f aca="true" t="shared" si="17" ref="R34:R72">O34</f>
        <v>8403414.458700122</v>
      </c>
      <c r="T34" s="3">
        <f aca="true" t="shared" si="18" ref="T34:T63">$B$6^A34</f>
        <v>1.1620840000000001</v>
      </c>
      <c r="U34" s="3">
        <f>U33*(1+$B$5)</f>
        <v>1</v>
      </c>
      <c r="V34" s="3">
        <f>V33*(1+$B$3)</f>
        <v>1</v>
      </c>
      <c r="W34" s="3"/>
      <c r="X34" s="1">
        <f aca="true" t="shared" si="19" ref="X34:X72">P34</f>
        <v>2</v>
      </c>
      <c r="Y34" s="2">
        <f t="shared" si="8"/>
        <v>6956467.862908361</v>
      </c>
      <c r="Z34" s="2">
        <f t="shared" si="9"/>
        <v>5649740.886049611</v>
      </c>
      <c r="AB34">
        <f>AB33+1</f>
        <v>2</v>
      </c>
      <c r="AC34" s="2">
        <f aca="true" t="shared" si="20" ref="AC34:AC72">G34</f>
        <v>12084000</v>
      </c>
      <c r="AD34" s="2">
        <f aca="true" t="shared" si="21" ref="AD34:AD72">N34</f>
        <v>9765473.487824075</v>
      </c>
      <c r="AF34">
        <f aca="true" t="shared" si="22" ref="AF34:AF72">AB34</f>
        <v>2</v>
      </c>
      <c r="AG34" s="2">
        <f>AG33+Q34</f>
        <v>21752919.75451</v>
      </c>
      <c r="AH34" s="2">
        <f>AH33+R34</f>
        <v>17462295.245178856</v>
      </c>
      <c r="AI34" s="2">
        <f aca="true" t="shared" si="23" ref="AI34:AI72">AG34-AH34</f>
        <v>4290624.509331144</v>
      </c>
      <c r="AK34" s="2"/>
      <c r="AL34" s="2"/>
      <c r="AM34" s="2"/>
      <c r="AO34" s="2"/>
    </row>
    <row r="35" spans="1:41" ht="12.75">
      <c r="A35">
        <f aca="true" t="shared" si="24" ref="A35:A62">A34+1</f>
        <v>3</v>
      </c>
      <c r="B35" s="2">
        <f t="shared" si="10"/>
        <v>2000000</v>
      </c>
      <c r="C35" s="2">
        <f t="shared" si="0"/>
        <v>5928000</v>
      </c>
      <c r="D35" s="2">
        <f t="shared" si="11"/>
        <v>76000000</v>
      </c>
      <c r="E35" s="2">
        <f t="shared" si="1"/>
        <v>7928000</v>
      </c>
      <c r="F35" s="2">
        <f t="shared" si="2"/>
        <v>4000000</v>
      </c>
      <c r="G35" s="2">
        <f t="shared" si="3"/>
        <v>11928000</v>
      </c>
      <c r="H35" s="2">
        <f t="shared" si="4"/>
        <v>9521631.022314277</v>
      </c>
      <c r="I35" s="2"/>
      <c r="J35" s="2">
        <f t="shared" si="12"/>
        <v>3</v>
      </c>
      <c r="K35" s="2">
        <f t="shared" si="13"/>
        <v>6565473.487824076</v>
      </c>
      <c r="L35" s="2">
        <f t="shared" si="5"/>
        <v>6565473.487824076</v>
      </c>
      <c r="M35" s="2">
        <f t="shared" si="6"/>
        <v>3200000</v>
      </c>
      <c r="N35" s="2">
        <f t="shared" si="14"/>
        <v>9765473.487824075</v>
      </c>
      <c r="O35" s="2">
        <f t="shared" si="7"/>
        <v>7795375.193599372</v>
      </c>
      <c r="P35" s="2">
        <f t="shared" si="15"/>
        <v>3</v>
      </c>
      <c r="Q35" s="2">
        <f t="shared" si="16"/>
        <v>9521631.022314277</v>
      </c>
      <c r="R35" s="2">
        <f t="shared" si="17"/>
        <v>7795375.193599372</v>
      </c>
      <c r="T35" s="3">
        <f t="shared" si="18"/>
        <v>1.2527265520000002</v>
      </c>
      <c r="U35" s="3">
        <f aca="true" t="shared" si="25" ref="U35:U72">U34*(1+$B$5)</f>
        <v>1</v>
      </c>
      <c r="V35" s="3">
        <f aca="true" t="shared" si="26" ref="V35:V72">V34*(1+$B$3)</f>
        <v>1</v>
      </c>
      <c r="W35" s="3"/>
      <c r="X35" s="1">
        <f t="shared" si="19"/>
        <v>3</v>
      </c>
      <c r="Y35" s="2">
        <f t="shared" si="8"/>
        <v>6328595.8035636805</v>
      </c>
      <c r="Z35" s="2">
        <f t="shared" si="9"/>
        <v>5240947.018598896</v>
      </c>
      <c r="AB35">
        <f aca="true" t="shared" si="27" ref="AB35:AB72">AB34+1</f>
        <v>3</v>
      </c>
      <c r="AC35" s="2">
        <f t="shared" si="20"/>
        <v>11928000</v>
      </c>
      <c r="AD35" s="2">
        <f t="shared" si="21"/>
        <v>9765473.487824075</v>
      </c>
      <c r="AF35">
        <f t="shared" si="22"/>
        <v>3</v>
      </c>
      <c r="AG35" s="2">
        <f aca="true" t="shared" si="28" ref="AG35:AG72">AG34+Q35</f>
        <v>31274550.776824277</v>
      </c>
      <c r="AH35" s="2">
        <f aca="true" t="shared" si="29" ref="AH35:AH72">AH34+R35</f>
        <v>25257670.43877823</v>
      </c>
      <c r="AI35" s="2">
        <f t="shared" si="23"/>
        <v>6016880.338046048</v>
      </c>
      <c r="AK35" s="2"/>
      <c r="AL35" s="2"/>
      <c r="AM35" s="2"/>
      <c r="AO35" s="2"/>
    </row>
    <row r="36" spans="1:41" ht="12.75">
      <c r="A36">
        <f t="shared" si="24"/>
        <v>4</v>
      </c>
      <c r="B36" s="2">
        <f t="shared" si="10"/>
        <v>2000000</v>
      </c>
      <c r="C36" s="2">
        <f t="shared" si="0"/>
        <v>5772000</v>
      </c>
      <c r="D36" s="2">
        <f t="shared" si="11"/>
        <v>74000000</v>
      </c>
      <c r="E36" s="2">
        <f t="shared" si="1"/>
        <v>7772000</v>
      </c>
      <c r="F36" s="2">
        <f t="shared" si="2"/>
        <v>4000000</v>
      </c>
      <c r="G36" s="2">
        <f t="shared" si="3"/>
        <v>11772000</v>
      </c>
      <c r="H36" s="2">
        <f t="shared" si="4"/>
        <v>8717163.867145643</v>
      </c>
      <c r="I36" s="2"/>
      <c r="J36" s="2">
        <f t="shared" si="12"/>
        <v>4</v>
      </c>
      <c r="K36" s="2">
        <f t="shared" si="13"/>
        <v>6565473.487824076</v>
      </c>
      <c r="L36" s="2">
        <f t="shared" si="5"/>
        <v>6565473.487824076</v>
      </c>
      <c r="M36" s="2">
        <f t="shared" si="6"/>
        <v>3200000</v>
      </c>
      <c r="N36" s="2">
        <f t="shared" si="14"/>
        <v>9765473.487824075</v>
      </c>
      <c r="O36" s="2">
        <f t="shared" si="7"/>
        <v>7231331.348422422</v>
      </c>
      <c r="P36" s="2">
        <f t="shared" si="15"/>
        <v>4</v>
      </c>
      <c r="Q36" s="2">
        <f t="shared" si="16"/>
        <v>8717163.867145643</v>
      </c>
      <c r="R36" s="2">
        <f t="shared" si="17"/>
        <v>7231331.348422422</v>
      </c>
      <c r="T36" s="3">
        <f t="shared" si="18"/>
        <v>1.3504392230560003</v>
      </c>
      <c r="U36" s="3">
        <f t="shared" si="25"/>
        <v>1</v>
      </c>
      <c r="V36" s="3">
        <f t="shared" si="26"/>
        <v>1</v>
      </c>
      <c r="W36" s="3"/>
      <c r="X36" s="1">
        <f t="shared" si="19"/>
        <v>4</v>
      </c>
      <c r="Y36" s="2">
        <f t="shared" si="8"/>
        <v>5755164.591866797</v>
      </c>
      <c r="Z36" s="2">
        <f t="shared" si="9"/>
        <v>4861731.928199347</v>
      </c>
      <c r="AB36">
        <f t="shared" si="27"/>
        <v>4</v>
      </c>
      <c r="AC36" s="2">
        <f t="shared" si="20"/>
        <v>11772000</v>
      </c>
      <c r="AD36" s="2">
        <f t="shared" si="21"/>
        <v>9765473.487824075</v>
      </c>
      <c r="AF36">
        <f t="shared" si="22"/>
        <v>4</v>
      </c>
      <c r="AG36" s="2">
        <f t="shared" si="28"/>
        <v>39991714.64396992</v>
      </c>
      <c r="AH36" s="2">
        <f t="shared" si="29"/>
        <v>32489001.787200652</v>
      </c>
      <c r="AI36" s="2">
        <f t="shared" si="23"/>
        <v>7502712.856769271</v>
      </c>
      <c r="AK36" s="2"/>
      <c r="AL36" s="2"/>
      <c r="AM36" s="2"/>
      <c r="AO36" s="2"/>
    </row>
    <row r="37" spans="1:41" ht="12.75">
      <c r="A37">
        <f t="shared" si="24"/>
        <v>5</v>
      </c>
      <c r="B37" s="2">
        <f t="shared" si="10"/>
        <v>2000000</v>
      </c>
      <c r="C37" s="2">
        <f t="shared" si="0"/>
        <v>5616000</v>
      </c>
      <c r="D37" s="2">
        <f t="shared" si="11"/>
        <v>72000000</v>
      </c>
      <c r="E37" s="2">
        <f t="shared" si="1"/>
        <v>7616000</v>
      </c>
      <c r="F37" s="2">
        <f t="shared" si="2"/>
        <v>4000000</v>
      </c>
      <c r="G37" s="2">
        <f t="shared" si="3"/>
        <v>11616000</v>
      </c>
      <c r="H37" s="2">
        <f t="shared" si="4"/>
        <v>7979263.353812399</v>
      </c>
      <c r="I37" s="2"/>
      <c r="J37" s="2">
        <f t="shared" si="12"/>
        <v>5</v>
      </c>
      <c r="K37" s="2">
        <f t="shared" si="13"/>
        <v>6565473.487824076</v>
      </c>
      <c r="L37" s="2">
        <f t="shared" si="5"/>
        <v>6565473.487824076</v>
      </c>
      <c r="M37" s="2">
        <f t="shared" si="6"/>
        <v>3200000</v>
      </c>
      <c r="N37" s="2">
        <f t="shared" si="14"/>
        <v>9765473.487824075</v>
      </c>
      <c r="O37" s="2">
        <f t="shared" si="7"/>
        <v>6708099.581096866</v>
      </c>
      <c r="P37" s="2">
        <f t="shared" si="15"/>
        <v>5</v>
      </c>
      <c r="Q37" s="2">
        <f t="shared" si="16"/>
        <v>7979263.353812399</v>
      </c>
      <c r="R37" s="2">
        <f t="shared" si="17"/>
        <v>6708099.581096866</v>
      </c>
      <c r="T37" s="3">
        <f t="shared" si="18"/>
        <v>1.4557734824543684</v>
      </c>
      <c r="U37" s="3">
        <f t="shared" si="25"/>
        <v>1</v>
      </c>
      <c r="V37" s="3">
        <f t="shared" si="26"/>
        <v>1</v>
      </c>
      <c r="W37" s="3"/>
      <c r="X37" s="1">
        <f t="shared" si="19"/>
        <v>5</v>
      </c>
      <c r="Y37" s="2">
        <f t="shared" si="8"/>
        <v>5231583.135557441</v>
      </c>
      <c r="Z37" s="2">
        <f t="shared" si="9"/>
        <v>4509955.4064929</v>
      </c>
      <c r="AB37">
        <f t="shared" si="27"/>
        <v>5</v>
      </c>
      <c r="AC37" s="2">
        <f t="shared" si="20"/>
        <v>11616000</v>
      </c>
      <c r="AD37" s="2">
        <f t="shared" si="21"/>
        <v>9765473.487824075</v>
      </c>
      <c r="AF37">
        <f t="shared" si="22"/>
        <v>5</v>
      </c>
      <c r="AG37" s="2">
        <f t="shared" si="28"/>
        <v>47970977.99778232</v>
      </c>
      <c r="AH37" s="2">
        <f t="shared" si="29"/>
        <v>39197101.36829752</v>
      </c>
      <c r="AI37" s="2">
        <f t="shared" si="23"/>
        <v>8773876.629484802</v>
      </c>
      <c r="AK37" s="2"/>
      <c r="AL37" s="2"/>
      <c r="AM37" s="2"/>
      <c r="AO37" s="2"/>
    </row>
    <row r="38" spans="1:41" ht="12.75">
      <c r="A38">
        <f t="shared" si="24"/>
        <v>6</v>
      </c>
      <c r="B38" s="2">
        <f t="shared" si="10"/>
        <v>2000000</v>
      </c>
      <c r="C38" s="2">
        <f t="shared" si="0"/>
        <v>5460000</v>
      </c>
      <c r="D38" s="2">
        <f t="shared" si="11"/>
        <v>70000000</v>
      </c>
      <c r="E38" s="2">
        <f t="shared" si="1"/>
        <v>7460000</v>
      </c>
      <c r="F38" s="2">
        <f t="shared" si="2"/>
        <v>4000000</v>
      </c>
      <c r="G38" s="2">
        <f t="shared" si="3"/>
        <v>11460000</v>
      </c>
      <c r="H38" s="2">
        <f t="shared" si="4"/>
        <v>7302508.186735117</v>
      </c>
      <c r="I38" s="2"/>
      <c r="J38" s="2">
        <f t="shared" si="12"/>
        <v>6</v>
      </c>
      <c r="K38" s="2">
        <f t="shared" si="13"/>
        <v>6565473.487824076</v>
      </c>
      <c r="L38" s="2">
        <f t="shared" si="5"/>
        <v>6565473.487824076</v>
      </c>
      <c r="M38" s="2">
        <f t="shared" si="6"/>
        <v>3200000</v>
      </c>
      <c r="N38" s="2">
        <f t="shared" si="14"/>
        <v>9765473.487824075</v>
      </c>
      <c r="O38" s="2">
        <f t="shared" si="7"/>
        <v>6222726.884134384</v>
      </c>
      <c r="P38" s="2">
        <f t="shared" si="15"/>
        <v>6</v>
      </c>
      <c r="Q38" s="2">
        <f t="shared" si="16"/>
        <v>7302508.186735117</v>
      </c>
      <c r="R38" s="2">
        <f t="shared" si="17"/>
        <v>6222726.884134384</v>
      </c>
      <c r="T38" s="3">
        <f t="shared" si="18"/>
        <v>1.5693238140858092</v>
      </c>
      <c r="U38" s="3">
        <f t="shared" si="25"/>
        <v>1</v>
      </c>
      <c r="V38" s="3">
        <f t="shared" si="26"/>
        <v>1</v>
      </c>
      <c r="W38" s="3"/>
      <c r="X38" s="1">
        <f t="shared" si="19"/>
        <v>6</v>
      </c>
      <c r="Y38" s="2">
        <f t="shared" si="8"/>
        <v>4753639.709689701</v>
      </c>
      <c r="Z38" s="2">
        <f t="shared" si="9"/>
        <v>4183632.1024980517</v>
      </c>
      <c r="AB38">
        <f t="shared" si="27"/>
        <v>6</v>
      </c>
      <c r="AC38" s="2">
        <f t="shared" si="20"/>
        <v>11460000</v>
      </c>
      <c r="AD38" s="2">
        <f t="shared" si="21"/>
        <v>9765473.487824075</v>
      </c>
      <c r="AF38">
        <f t="shared" si="22"/>
        <v>6</v>
      </c>
      <c r="AG38" s="2">
        <f t="shared" si="28"/>
        <v>55273486.184517436</v>
      </c>
      <c r="AH38" s="2">
        <f t="shared" si="29"/>
        <v>45419828.2524319</v>
      </c>
      <c r="AI38" s="2">
        <f t="shared" si="23"/>
        <v>9853657.932085536</v>
      </c>
      <c r="AK38" s="2"/>
      <c r="AL38" s="2"/>
      <c r="AM38" s="2"/>
      <c r="AO38" s="2"/>
    </row>
    <row r="39" spans="1:41" ht="12.75">
      <c r="A39">
        <f t="shared" si="24"/>
        <v>7</v>
      </c>
      <c r="B39" s="2">
        <f t="shared" si="10"/>
        <v>2000000</v>
      </c>
      <c r="C39" s="2">
        <f t="shared" si="0"/>
        <v>5304000</v>
      </c>
      <c r="D39" s="2">
        <f t="shared" si="11"/>
        <v>68000000</v>
      </c>
      <c r="E39" s="2">
        <f t="shared" si="1"/>
        <v>7304000</v>
      </c>
      <c r="F39" s="2">
        <f t="shared" si="2"/>
        <v>4000000</v>
      </c>
      <c r="G39" s="2">
        <f t="shared" si="3"/>
        <v>11304000</v>
      </c>
      <c r="H39" s="2">
        <f t="shared" si="4"/>
        <v>6681913.09474058</v>
      </c>
      <c r="I39" s="2"/>
      <c r="J39" s="2">
        <f t="shared" si="12"/>
        <v>7</v>
      </c>
      <c r="K39" s="2">
        <f t="shared" si="13"/>
        <v>6565473.487824076</v>
      </c>
      <c r="L39" s="2">
        <f t="shared" si="5"/>
        <v>6565473.487824076</v>
      </c>
      <c r="M39" s="2">
        <f t="shared" si="6"/>
        <v>3200000</v>
      </c>
      <c r="N39" s="2">
        <f t="shared" si="14"/>
        <v>9765473.487824075</v>
      </c>
      <c r="O39" s="2">
        <f t="shared" si="7"/>
        <v>5772473.918492007</v>
      </c>
      <c r="P39" s="2">
        <f t="shared" si="15"/>
        <v>7</v>
      </c>
      <c r="Q39" s="2">
        <f t="shared" si="16"/>
        <v>6681913.09474058</v>
      </c>
      <c r="R39" s="2">
        <f t="shared" si="17"/>
        <v>5772473.918492007</v>
      </c>
      <c r="T39" s="3">
        <f t="shared" si="18"/>
        <v>1.6917310715845024</v>
      </c>
      <c r="U39" s="3">
        <f t="shared" si="25"/>
        <v>1</v>
      </c>
      <c r="V39" s="3">
        <f t="shared" si="26"/>
        <v>1</v>
      </c>
      <c r="W39" s="3"/>
      <c r="X39" s="1">
        <f t="shared" si="19"/>
        <v>7</v>
      </c>
      <c r="Y39" s="2">
        <f t="shared" si="8"/>
        <v>4317471.093770807</v>
      </c>
      <c r="Z39" s="2">
        <f t="shared" si="9"/>
        <v>3880920.3177161887</v>
      </c>
      <c r="AB39">
        <f t="shared" si="27"/>
        <v>7</v>
      </c>
      <c r="AC39" s="2">
        <f t="shared" si="20"/>
        <v>11304000</v>
      </c>
      <c r="AD39" s="2">
        <f t="shared" si="21"/>
        <v>9765473.487824075</v>
      </c>
      <c r="AF39">
        <f t="shared" si="22"/>
        <v>7</v>
      </c>
      <c r="AG39" s="2">
        <f t="shared" si="28"/>
        <v>61955399.27925801</v>
      </c>
      <c r="AH39" s="2">
        <f t="shared" si="29"/>
        <v>51192302.1709239</v>
      </c>
      <c r="AI39" s="2">
        <f t="shared" si="23"/>
        <v>10763097.10833411</v>
      </c>
      <c r="AK39" s="2"/>
      <c r="AL39" s="2"/>
      <c r="AM39" s="2"/>
      <c r="AO39" s="2"/>
    </row>
    <row r="40" spans="1:41" ht="12.75">
      <c r="A40">
        <f t="shared" si="24"/>
        <v>8</v>
      </c>
      <c r="B40" s="2">
        <f t="shared" si="10"/>
        <v>2000000</v>
      </c>
      <c r="C40" s="2">
        <f t="shared" si="0"/>
        <v>5148000</v>
      </c>
      <c r="D40" s="2">
        <f t="shared" si="11"/>
        <v>66000000</v>
      </c>
      <c r="E40" s="2">
        <f t="shared" si="1"/>
        <v>7148000</v>
      </c>
      <c r="F40" s="2">
        <f t="shared" si="2"/>
        <v>4000000</v>
      </c>
      <c r="G40" s="2">
        <f t="shared" si="3"/>
        <v>11148000</v>
      </c>
      <c r="H40" s="2">
        <f t="shared" si="4"/>
        <v>6112894.115679738</v>
      </c>
      <c r="I40" s="2"/>
      <c r="J40" s="2">
        <f t="shared" si="12"/>
        <v>8</v>
      </c>
      <c r="K40" s="2">
        <f t="shared" si="13"/>
        <v>6565473.487824076</v>
      </c>
      <c r="L40" s="2">
        <f t="shared" si="5"/>
        <v>6565473.487824076</v>
      </c>
      <c r="M40" s="2">
        <f t="shared" si="6"/>
        <v>3200000</v>
      </c>
      <c r="N40" s="2">
        <f t="shared" si="14"/>
        <v>9765473.487824075</v>
      </c>
      <c r="O40" s="2">
        <f t="shared" si="7"/>
        <v>5354799.5533321025</v>
      </c>
      <c r="P40" s="2">
        <f t="shared" si="15"/>
        <v>8</v>
      </c>
      <c r="Q40" s="2">
        <f t="shared" si="16"/>
        <v>6112894.115679738</v>
      </c>
      <c r="R40" s="2">
        <f t="shared" si="17"/>
        <v>5354799.5533321025</v>
      </c>
      <c r="T40" s="3">
        <f t="shared" si="18"/>
        <v>1.8236860951680938</v>
      </c>
      <c r="U40" s="3">
        <f t="shared" si="25"/>
        <v>1</v>
      </c>
      <c r="V40" s="3">
        <f t="shared" si="26"/>
        <v>1</v>
      </c>
      <c r="W40" s="3"/>
      <c r="X40" s="1">
        <f t="shared" si="19"/>
        <v>8</v>
      </c>
      <c r="Y40" s="2">
        <f t="shared" si="8"/>
        <v>3919534.188991637</v>
      </c>
      <c r="Z40" s="2">
        <f t="shared" si="9"/>
        <v>3600111.611981622</v>
      </c>
      <c r="AB40">
        <f t="shared" si="27"/>
        <v>8</v>
      </c>
      <c r="AC40" s="2">
        <f t="shared" si="20"/>
        <v>11148000</v>
      </c>
      <c r="AD40" s="2">
        <f t="shared" si="21"/>
        <v>9765473.487824075</v>
      </c>
      <c r="AF40">
        <f t="shared" si="22"/>
        <v>8</v>
      </c>
      <c r="AG40" s="2">
        <f t="shared" si="28"/>
        <v>68068293.39493775</v>
      </c>
      <c r="AH40" s="2">
        <f t="shared" si="29"/>
        <v>56547101.72425601</v>
      </c>
      <c r="AI40" s="2">
        <f t="shared" si="23"/>
        <v>11521191.670681745</v>
      </c>
      <c r="AK40" s="2"/>
      <c r="AL40" s="2"/>
      <c r="AM40" s="2"/>
      <c r="AO40" s="2"/>
    </row>
    <row r="41" spans="1:41" ht="12.75">
      <c r="A41">
        <f t="shared" si="24"/>
        <v>9</v>
      </c>
      <c r="B41" s="2">
        <f t="shared" si="10"/>
        <v>2000000</v>
      </c>
      <c r="C41" s="2">
        <f t="shared" si="0"/>
        <v>4992000</v>
      </c>
      <c r="D41" s="2">
        <f t="shared" si="11"/>
        <v>64000000</v>
      </c>
      <c r="E41" s="2">
        <f t="shared" si="1"/>
        <v>6992000</v>
      </c>
      <c r="F41" s="2">
        <f t="shared" si="2"/>
        <v>4000000</v>
      </c>
      <c r="G41" s="2">
        <f t="shared" si="3"/>
        <v>10992000</v>
      </c>
      <c r="H41" s="2">
        <f t="shared" si="4"/>
        <v>5591236.622021245</v>
      </c>
      <c r="I41" s="2"/>
      <c r="J41" s="2">
        <f t="shared" si="12"/>
        <v>9</v>
      </c>
      <c r="K41" s="2">
        <f t="shared" si="13"/>
        <v>6565473.487824076</v>
      </c>
      <c r="L41" s="2">
        <f t="shared" si="5"/>
        <v>6565473.487824076</v>
      </c>
      <c r="M41" s="2">
        <f t="shared" si="6"/>
        <v>3200000</v>
      </c>
      <c r="N41" s="2">
        <f t="shared" si="14"/>
        <v>9765473.487824075</v>
      </c>
      <c r="O41" s="2">
        <f t="shared" si="7"/>
        <v>4967346.52442681</v>
      </c>
      <c r="P41" s="2">
        <f t="shared" si="15"/>
        <v>9</v>
      </c>
      <c r="Q41" s="2">
        <f t="shared" si="16"/>
        <v>5591236.622021245</v>
      </c>
      <c r="R41" s="2">
        <f t="shared" si="17"/>
        <v>4967346.52442681</v>
      </c>
      <c r="T41" s="3">
        <f t="shared" si="18"/>
        <v>1.9659336105912053</v>
      </c>
      <c r="U41" s="3">
        <f t="shared" si="25"/>
        <v>1</v>
      </c>
      <c r="V41" s="3">
        <f t="shared" si="26"/>
        <v>1</v>
      </c>
      <c r="W41" s="3"/>
      <c r="X41" s="1">
        <f t="shared" si="19"/>
        <v>9</v>
      </c>
      <c r="Y41" s="2">
        <f t="shared" si="8"/>
        <v>3556579.9182289434</v>
      </c>
      <c r="Z41" s="2">
        <f t="shared" si="9"/>
        <v>3339621.16139297</v>
      </c>
      <c r="AB41">
        <f t="shared" si="27"/>
        <v>9</v>
      </c>
      <c r="AC41" s="2">
        <f t="shared" si="20"/>
        <v>10992000</v>
      </c>
      <c r="AD41" s="2">
        <f t="shared" si="21"/>
        <v>9765473.487824075</v>
      </c>
      <c r="AF41">
        <f t="shared" si="22"/>
        <v>9</v>
      </c>
      <c r="AG41" s="2">
        <f t="shared" si="28"/>
        <v>73659530.016959</v>
      </c>
      <c r="AH41" s="2">
        <f t="shared" si="29"/>
        <v>61514448.24868282</v>
      </c>
      <c r="AI41" s="2">
        <f t="shared" si="23"/>
        <v>12145081.768276177</v>
      </c>
      <c r="AK41" s="2"/>
      <c r="AL41" s="2"/>
      <c r="AM41" s="2"/>
      <c r="AO41" s="2"/>
    </row>
    <row r="42" spans="1:41" ht="12.75">
      <c r="A42">
        <f t="shared" si="24"/>
        <v>10</v>
      </c>
      <c r="B42" s="2">
        <f t="shared" si="10"/>
        <v>2000000</v>
      </c>
      <c r="C42" s="2">
        <f t="shared" si="0"/>
        <v>4836000</v>
      </c>
      <c r="D42" s="2">
        <f t="shared" si="11"/>
        <v>62000000</v>
      </c>
      <c r="E42" s="2">
        <f t="shared" si="1"/>
        <v>6836000</v>
      </c>
      <c r="F42" s="2">
        <f t="shared" si="2"/>
        <v>4000000</v>
      </c>
      <c r="G42" s="2">
        <f t="shared" si="3"/>
        <v>10836000</v>
      </c>
      <c r="H42" s="2">
        <f t="shared" si="4"/>
        <v>5113065.872517018</v>
      </c>
      <c r="I42" s="2"/>
      <c r="J42" s="2">
        <f t="shared" si="12"/>
        <v>10</v>
      </c>
      <c r="K42" s="2">
        <f t="shared" si="13"/>
        <v>6565473.487824076</v>
      </c>
      <c r="L42" s="2">
        <f t="shared" si="5"/>
        <v>6565473.487824076</v>
      </c>
      <c r="M42" s="2">
        <f t="shared" si="6"/>
        <v>3200000</v>
      </c>
      <c r="N42" s="2">
        <f t="shared" si="14"/>
        <v>9765473.487824075</v>
      </c>
      <c r="O42" s="2">
        <f t="shared" si="7"/>
        <v>4607928.130266058</v>
      </c>
      <c r="P42" s="2">
        <f t="shared" si="15"/>
        <v>10</v>
      </c>
      <c r="Q42" s="2">
        <f t="shared" si="16"/>
        <v>5113065.872517018</v>
      </c>
      <c r="R42" s="2">
        <f t="shared" si="17"/>
        <v>4607928.130266058</v>
      </c>
      <c r="T42" s="3">
        <f t="shared" si="18"/>
        <v>2.1192764322173194</v>
      </c>
      <c r="U42" s="3">
        <f t="shared" si="25"/>
        <v>1</v>
      </c>
      <c r="V42" s="3">
        <f t="shared" si="26"/>
        <v>1</v>
      </c>
      <c r="W42" s="3"/>
      <c r="X42" s="1">
        <f t="shared" si="19"/>
        <v>10</v>
      </c>
      <c r="Y42" s="2">
        <f t="shared" si="8"/>
        <v>3225629.2270696135</v>
      </c>
      <c r="Z42" s="2">
        <f t="shared" si="9"/>
        <v>3097978.813908135</v>
      </c>
      <c r="AB42">
        <f t="shared" si="27"/>
        <v>10</v>
      </c>
      <c r="AC42" s="2">
        <f t="shared" si="20"/>
        <v>10836000</v>
      </c>
      <c r="AD42" s="2">
        <f t="shared" si="21"/>
        <v>9765473.487824075</v>
      </c>
      <c r="AF42">
        <f t="shared" si="22"/>
        <v>10</v>
      </c>
      <c r="AG42" s="2">
        <f t="shared" si="28"/>
        <v>78772595.88947602</v>
      </c>
      <c r="AH42" s="2">
        <f t="shared" si="29"/>
        <v>66122376.378948875</v>
      </c>
      <c r="AI42" s="2">
        <f t="shared" si="23"/>
        <v>12650219.510527141</v>
      </c>
      <c r="AK42" s="2"/>
      <c r="AL42" s="2"/>
      <c r="AM42" s="2"/>
      <c r="AO42" s="2"/>
    </row>
    <row r="43" spans="1:41" ht="12.75">
      <c r="A43">
        <f t="shared" si="24"/>
        <v>11</v>
      </c>
      <c r="B43" s="2">
        <f t="shared" si="10"/>
        <v>2000000</v>
      </c>
      <c r="C43" s="2">
        <f t="shared" si="0"/>
        <v>4680000</v>
      </c>
      <c r="D43" s="2">
        <f t="shared" si="11"/>
        <v>60000000</v>
      </c>
      <c r="E43" s="2">
        <f t="shared" si="1"/>
        <v>6680000</v>
      </c>
      <c r="F43" s="2">
        <f t="shared" si="2"/>
        <v>4000000</v>
      </c>
      <c r="G43" s="2">
        <f t="shared" si="3"/>
        <v>10680000</v>
      </c>
      <c r="H43" s="2">
        <f t="shared" si="4"/>
        <v>4674819.891785314</v>
      </c>
      <c r="I43" s="2"/>
      <c r="J43" s="2">
        <f t="shared" si="12"/>
        <v>11</v>
      </c>
      <c r="K43" s="2">
        <f t="shared" si="13"/>
        <v>6565473.487824076</v>
      </c>
      <c r="L43" s="2">
        <f t="shared" si="5"/>
        <v>6565473.487824076</v>
      </c>
      <c r="M43" s="2">
        <f t="shared" si="6"/>
        <v>3200000</v>
      </c>
      <c r="N43" s="2">
        <f t="shared" si="14"/>
        <v>9765473.487824075</v>
      </c>
      <c r="O43" s="2">
        <f t="shared" si="7"/>
        <v>4274515.89078484</v>
      </c>
      <c r="P43" s="2">
        <f t="shared" si="15"/>
        <v>11</v>
      </c>
      <c r="Q43" s="2">
        <f t="shared" si="16"/>
        <v>4674819.891785314</v>
      </c>
      <c r="R43" s="2">
        <f t="shared" si="17"/>
        <v>4274515.89078484</v>
      </c>
      <c r="T43" s="3">
        <f t="shared" si="18"/>
        <v>2.2845799939302704</v>
      </c>
      <c r="U43" s="3">
        <f t="shared" si="25"/>
        <v>1</v>
      </c>
      <c r="V43" s="3">
        <f t="shared" si="26"/>
        <v>1</v>
      </c>
      <c r="W43" s="3"/>
      <c r="X43" s="1">
        <f t="shared" si="19"/>
        <v>11</v>
      </c>
      <c r="Y43" s="2">
        <f t="shared" si="8"/>
        <v>2923951.018457481</v>
      </c>
      <c r="Z43" s="2">
        <f t="shared" si="9"/>
        <v>2873820.7921225745</v>
      </c>
      <c r="AB43">
        <f t="shared" si="27"/>
        <v>11</v>
      </c>
      <c r="AC43" s="2">
        <f t="shared" si="20"/>
        <v>10680000</v>
      </c>
      <c r="AD43" s="2">
        <f t="shared" si="21"/>
        <v>9765473.487824075</v>
      </c>
      <c r="AF43">
        <f t="shared" si="22"/>
        <v>11</v>
      </c>
      <c r="AG43" s="2">
        <f t="shared" si="28"/>
        <v>83447415.78126132</v>
      </c>
      <c r="AH43" s="2">
        <f t="shared" si="29"/>
        <v>70396892.26973371</v>
      </c>
      <c r="AI43" s="2">
        <f t="shared" si="23"/>
        <v>13050523.511527613</v>
      </c>
      <c r="AK43" s="2"/>
      <c r="AL43" s="2"/>
      <c r="AM43" s="2"/>
      <c r="AO43" s="2"/>
    </row>
    <row r="44" spans="1:41" ht="12.75">
      <c r="A44">
        <f t="shared" si="24"/>
        <v>12</v>
      </c>
      <c r="B44" s="2">
        <f t="shared" si="10"/>
        <v>2000000</v>
      </c>
      <c r="C44" s="2">
        <f t="shared" si="0"/>
        <v>4524000</v>
      </c>
      <c r="D44" s="2">
        <f t="shared" si="11"/>
        <v>58000000</v>
      </c>
      <c r="E44" s="2">
        <f t="shared" si="1"/>
        <v>6524000</v>
      </c>
      <c r="F44" s="2">
        <f t="shared" si="2"/>
        <v>4000000</v>
      </c>
      <c r="G44" s="2">
        <f t="shared" si="3"/>
        <v>10524000</v>
      </c>
      <c r="H44" s="2">
        <f t="shared" si="4"/>
        <v>4273224.495107169</v>
      </c>
      <c r="I44" s="2"/>
      <c r="J44" s="2">
        <f t="shared" si="12"/>
        <v>12</v>
      </c>
      <c r="K44" s="2">
        <f t="shared" si="13"/>
        <v>6565473.487824076</v>
      </c>
      <c r="L44" s="2">
        <f t="shared" si="5"/>
        <v>6565473.487824076</v>
      </c>
      <c r="M44" s="2">
        <f t="shared" si="6"/>
        <v>3200000</v>
      </c>
      <c r="N44" s="2">
        <f t="shared" si="14"/>
        <v>9765473.487824075</v>
      </c>
      <c r="O44" s="2">
        <f t="shared" si="7"/>
        <v>3965228.0990582933</v>
      </c>
      <c r="P44" s="2">
        <f t="shared" si="15"/>
        <v>12</v>
      </c>
      <c r="Q44" s="2">
        <f t="shared" si="16"/>
        <v>4273224.495107169</v>
      </c>
      <c r="R44" s="2">
        <f t="shared" si="17"/>
        <v>3965228.0990582933</v>
      </c>
      <c r="T44" s="3">
        <f t="shared" si="18"/>
        <v>2.4627772334568316</v>
      </c>
      <c r="U44" s="3">
        <f t="shared" si="25"/>
        <v>1</v>
      </c>
      <c r="V44" s="3">
        <f t="shared" si="26"/>
        <v>1</v>
      </c>
      <c r="W44" s="3"/>
      <c r="X44" s="1">
        <f t="shared" si="19"/>
        <v>12</v>
      </c>
      <c r="Y44" s="2">
        <f t="shared" si="8"/>
        <v>2649041.8667882145</v>
      </c>
      <c r="Z44" s="2">
        <f t="shared" si="9"/>
        <v>2665881.9964031302</v>
      </c>
      <c r="AB44">
        <f t="shared" si="27"/>
        <v>12</v>
      </c>
      <c r="AC44" s="2">
        <f t="shared" si="20"/>
        <v>10524000</v>
      </c>
      <c r="AD44" s="2">
        <f t="shared" si="21"/>
        <v>9765473.487824075</v>
      </c>
      <c r="AF44">
        <f t="shared" si="22"/>
        <v>12</v>
      </c>
      <c r="AG44" s="2">
        <f t="shared" si="28"/>
        <v>87720640.2763685</v>
      </c>
      <c r="AH44" s="2">
        <f t="shared" si="29"/>
        <v>74362120.36879201</v>
      </c>
      <c r="AI44" s="2">
        <f t="shared" si="23"/>
        <v>13358519.907576486</v>
      </c>
      <c r="AK44" s="2"/>
      <c r="AL44" s="2"/>
      <c r="AM44" s="2"/>
      <c r="AO44" s="2"/>
    </row>
    <row r="45" spans="1:41" ht="12.75">
      <c r="A45">
        <f t="shared" si="24"/>
        <v>13</v>
      </c>
      <c r="B45" s="2">
        <f t="shared" si="10"/>
        <v>2000000</v>
      </c>
      <c r="C45" s="2">
        <f t="shared" si="0"/>
        <v>4368000</v>
      </c>
      <c r="D45" s="2">
        <f t="shared" si="11"/>
        <v>56000000</v>
      </c>
      <c r="E45" s="2">
        <f t="shared" si="1"/>
        <v>6368000</v>
      </c>
      <c r="F45" s="2">
        <f t="shared" si="2"/>
        <v>4000000</v>
      </c>
      <c r="G45" s="2">
        <f t="shared" si="3"/>
        <v>10368000</v>
      </c>
      <c r="H45" s="2">
        <f t="shared" si="4"/>
        <v>3905270.289983979</v>
      </c>
      <c r="I45" s="2"/>
      <c r="J45" s="2">
        <f t="shared" si="12"/>
        <v>13</v>
      </c>
      <c r="K45" s="2">
        <f t="shared" si="13"/>
        <v>6565473.487824076</v>
      </c>
      <c r="L45" s="2">
        <f t="shared" si="5"/>
        <v>6565473.487824076</v>
      </c>
      <c r="M45" s="2">
        <f t="shared" si="6"/>
        <v>3200000</v>
      </c>
      <c r="N45" s="2">
        <f t="shared" si="14"/>
        <v>9765473.487824075</v>
      </c>
      <c r="O45" s="2">
        <f t="shared" si="7"/>
        <v>3678319.2013527765</v>
      </c>
      <c r="P45" s="2">
        <f t="shared" si="15"/>
        <v>13</v>
      </c>
      <c r="Q45" s="2">
        <f t="shared" si="16"/>
        <v>3905270.289983979</v>
      </c>
      <c r="R45" s="2">
        <f t="shared" si="17"/>
        <v>3678319.2013527765</v>
      </c>
      <c r="T45" s="3">
        <f t="shared" si="18"/>
        <v>2.6548738576664648</v>
      </c>
      <c r="U45" s="3">
        <f t="shared" si="25"/>
        <v>1</v>
      </c>
      <c r="V45" s="3">
        <f t="shared" si="26"/>
        <v>1</v>
      </c>
      <c r="W45" s="3"/>
      <c r="X45" s="1">
        <f t="shared" si="19"/>
        <v>13</v>
      </c>
      <c r="Y45" s="2">
        <f t="shared" si="8"/>
        <v>2398607.3694654685</v>
      </c>
      <c r="Z45" s="2">
        <f t="shared" si="9"/>
        <v>2472988.864937968</v>
      </c>
      <c r="AB45">
        <f t="shared" si="27"/>
        <v>13</v>
      </c>
      <c r="AC45" s="2">
        <f t="shared" si="20"/>
        <v>10368000</v>
      </c>
      <c r="AD45" s="2">
        <f t="shared" si="21"/>
        <v>9765473.487824075</v>
      </c>
      <c r="AF45">
        <f t="shared" si="22"/>
        <v>13</v>
      </c>
      <c r="AG45" s="2">
        <f t="shared" si="28"/>
        <v>91625910.56635247</v>
      </c>
      <c r="AH45" s="2">
        <f t="shared" si="29"/>
        <v>78040439.57014479</v>
      </c>
      <c r="AI45" s="2">
        <f t="shared" si="23"/>
        <v>13585470.996207684</v>
      </c>
      <c r="AK45" s="2"/>
      <c r="AL45" s="2"/>
      <c r="AM45" s="2"/>
      <c r="AO45" s="2"/>
    </row>
    <row r="46" spans="1:41" ht="12.75">
      <c r="A46">
        <f t="shared" si="24"/>
        <v>14</v>
      </c>
      <c r="B46" s="2">
        <f t="shared" si="10"/>
        <v>2000000</v>
      </c>
      <c r="C46" s="2">
        <f t="shared" si="0"/>
        <v>4212000</v>
      </c>
      <c r="D46" s="2">
        <f t="shared" si="11"/>
        <v>54000000</v>
      </c>
      <c r="E46" s="2">
        <f t="shared" si="1"/>
        <v>6212000</v>
      </c>
      <c r="F46" s="2">
        <f t="shared" si="2"/>
        <v>4000000</v>
      </c>
      <c r="G46" s="2">
        <f t="shared" si="3"/>
        <v>10212000</v>
      </c>
      <c r="H46" s="2">
        <f t="shared" si="4"/>
        <v>3568191.499150053</v>
      </c>
      <c r="I46" s="2"/>
      <c r="J46" s="2">
        <f t="shared" si="12"/>
        <v>14</v>
      </c>
      <c r="K46" s="2">
        <f t="shared" si="13"/>
        <v>6565473.487824076</v>
      </c>
      <c r="L46" s="2">
        <f t="shared" si="5"/>
        <v>6565473.487824076</v>
      </c>
      <c r="M46" s="2">
        <f t="shared" si="6"/>
        <v>3200000</v>
      </c>
      <c r="N46" s="2">
        <f t="shared" si="14"/>
        <v>9765473.487824075</v>
      </c>
      <c r="O46" s="2">
        <f t="shared" si="7"/>
        <v>3412169.9455962675</v>
      </c>
      <c r="P46" s="2">
        <f t="shared" si="15"/>
        <v>14</v>
      </c>
      <c r="Q46" s="2">
        <f t="shared" si="16"/>
        <v>3568191.499150053</v>
      </c>
      <c r="R46" s="2">
        <f t="shared" si="17"/>
        <v>3412169.9455962675</v>
      </c>
      <c r="T46" s="3">
        <f t="shared" si="18"/>
        <v>2.861954018564449</v>
      </c>
      <c r="U46" s="3">
        <f t="shared" si="25"/>
        <v>1</v>
      </c>
      <c r="V46" s="3">
        <f t="shared" si="26"/>
        <v>1</v>
      </c>
      <c r="W46" s="3"/>
      <c r="X46" s="1">
        <f t="shared" si="19"/>
        <v>14</v>
      </c>
      <c r="Y46" s="2">
        <f t="shared" si="8"/>
        <v>2170545.0051625664</v>
      </c>
      <c r="Z46" s="2">
        <f t="shared" si="9"/>
        <v>2294052.7504062788</v>
      </c>
      <c r="AB46">
        <f t="shared" si="27"/>
        <v>14</v>
      </c>
      <c r="AC46" s="2">
        <f t="shared" si="20"/>
        <v>10212000</v>
      </c>
      <c r="AD46" s="2">
        <f t="shared" si="21"/>
        <v>9765473.487824075</v>
      </c>
      <c r="AF46">
        <f t="shared" si="22"/>
        <v>14</v>
      </c>
      <c r="AG46" s="2">
        <f t="shared" si="28"/>
        <v>95194102.06550252</v>
      </c>
      <c r="AH46" s="2">
        <f t="shared" si="29"/>
        <v>81452609.51574105</v>
      </c>
      <c r="AI46" s="2">
        <f t="shared" si="23"/>
        <v>13741492.549761474</v>
      </c>
      <c r="AK46" s="2"/>
      <c r="AL46" s="2"/>
      <c r="AM46" s="2"/>
      <c r="AO46" s="2"/>
    </row>
    <row r="47" spans="1:41" ht="12.75">
      <c r="A47">
        <f t="shared" si="24"/>
        <v>15</v>
      </c>
      <c r="B47" s="2">
        <f t="shared" si="10"/>
        <v>2000000</v>
      </c>
      <c r="C47" s="2">
        <f t="shared" si="0"/>
        <v>4056000</v>
      </c>
      <c r="D47" s="2">
        <f t="shared" si="11"/>
        <v>52000000</v>
      </c>
      <c r="E47" s="2">
        <f t="shared" si="1"/>
        <v>6056000</v>
      </c>
      <c r="F47" s="2">
        <f t="shared" si="2"/>
        <v>4000000</v>
      </c>
      <c r="G47" s="2">
        <f t="shared" si="3"/>
        <v>10056000</v>
      </c>
      <c r="H47" s="2">
        <f t="shared" si="4"/>
        <v>3259446.4618595</v>
      </c>
      <c r="I47" s="2"/>
      <c r="J47" s="2">
        <f t="shared" si="12"/>
        <v>15</v>
      </c>
      <c r="K47" s="2">
        <f t="shared" si="13"/>
        <v>6565473.487824076</v>
      </c>
      <c r="L47" s="2">
        <f t="shared" si="5"/>
        <v>6565473.487824076</v>
      </c>
      <c r="M47" s="2">
        <f t="shared" si="6"/>
        <v>3200000</v>
      </c>
      <c r="N47" s="2">
        <f t="shared" si="14"/>
        <v>9765473.487824075</v>
      </c>
      <c r="O47" s="2">
        <f t="shared" si="7"/>
        <v>3165278.2426681514</v>
      </c>
      <c r="P47" s="2">
        <f t="shared" si="15"/>
        <v>15</v>
      </c>
      <c r="Q47" s="2">
        <f t="shared" si="16"/>
        <v>3259446.4618595</v>
      </c>
      <c r="R47" s="2">
        <f t="shared" si="17"/>
        <v>3165278.2426681514</v>
      </c>
      <c r="T47" s="3">
        <f t="shared" si="18"/>
        <v>3.085186432012476</v>
      </c>
      <c r="U47" s="3">
        <f t="shared" si="25"/>
        <v>1</v>
      </c>
      <c r="V47" s="3">
        <f t="shared" si="26"/>
        <v>1</v>
      </c>
      <c r="W47" s="3"/>
      <c r="X47" s="1">
        <f t="shared" si="19"/>
        <v>15</v>
      </c>
      <c r="Y47" s="2">
        <f t="shared" si="8"/>
        <v>1962928.3783831673</v>
      </c>
      <c r="Z47" s="2">
        <f t="shared" si="9"/>
        <v>2128063.7758870856</v>
      </c>
      <c r="AB47">
        <f t="shared" si="27"/>
        <v>15</v>
      </c>
      <c r="AC47" s="2">
        <f t="shared" si="20"/>
        <v>10056000</v>
      </c>
      <c r="AD47" s="2">
        <f t="shared" si="21"/>
        <v>9765473.487824075</v>
      </c>
      <c r="AF47">
        <f t="shared" si="22"/>
        <v>15</v>
      </c>
      <c r="AG47" s="2">
        <f t="shared" si="28"/>
        <v>98453548.52736202</v>
      </c>
      <c r="AH47" s="2">
        <f t="shared" si="29"/>
        <v>84617887.7584092</v>
      </c>
      <c r="AI47" s="2">
        <f t="shared" si="23"/>
        <v>13835660.768952817</v>
      </c>
      <c r="AK47" s="2"/>
      <c r="AL47" s="2"/>
      <c r="AM47" s="2"/>
      <c r="AO47" s="2"/>
    </row>
    <row r="48" spans="1:41" ht="12.75">
      <c r="A48">
        <f t="shared" si="24"/>
        <v>16</v>
      </c>
      <c r="B48" s="2">
        <f t="shared" si="10"/>
        <v>2000000</v>
      </c>
      <c r="C48" s="2">
        <f t="shared" si="0"/>
        <v>3900000</v>
      </c>
      <c r="D48" s="2">
        <f t="shared" si="11"/>
        <v>50000000</v>
      </c>
      <c r="E48" s="2">
        <f t="shared" si="1"/>
        <v>5900000</v>
      </c>
      <c r="F48" s="2">
        <f t="shared" si="2"/>
        <v>4000000</v>
      </c>
      <c r="G48" s="2">
        <f t="shared" si="3"/>
        <v>9900000</v>
      </c>
      <c r="H48" s="2">
        <f t="shared" si="4"/>
        <v>2976699.6814507633</v>
      </c>
      <c r="I48" s="2"/>
      <c r="J48" s="2">
        <f t="shared" si="12"/>
        <v>16</v>
      </c>
      <c r="K48" s="2">
        <f t="shared" si="13"/>
        <v>6565473.487824076</v>
      </c>
      <c r="L48" s="2">
        <f t="shared" si="5"/>
        <v>6565473.487824076</v>
      </c>
      <c r="M48" s="2">
        <f t="shared" si="6"/>
        <v>3200000</v>
      </c>
      <c r="N48" s="2">
        <f t="shared" si="14"/>
        <v>9765473.487824075</v>
      </c>
      <c r="O48" s="2">
        <f t="shared" si="7"/>
        <v>2936250.688931495</v>
      </c>
      <c r="P48" s="2">
        <f t="shared" si="15"/>
        <v>16</v>
      </c>
      <c r="Q48" s="2">
        <f t="shared" si="16"/>
        <v>2976699.6814507633</v>
      </c>
      <c r="R48" s="2">
        <f t="shared" si="17"/>
        <v>2936250.688931495</v>
      </c>
      <c r="T48" s="3">
        <f t="shared" si="18"/>
        <v>3.3258309737094494</v>
      </c>
      <c r="U48" s="3">
        <f t="shared" si="25"/>
        <v>1</v>
      </c>
      <c r="V48" s="3">
        <f t="shared" si="26"/>
        <v>1</v>
      </c>
      <c r="W48" s="3"/>
      <c r="X48" s="1">
        <f t="shared" si="19"/>
        <v>16</v>
      </c>
      <c r="Y48" s="2">
        <f t="shared" si="8"/>
        <v>1773992.739450455</v>
      </c>
      <c r="Z48" s="2">
        <f t="shared" si="9"/>
        <v>1974085.1353312484</v>
      </c>
      <c r="AB48">
        <f t="shared" si="27"/>
        <v>16</v>
      </c>
      <c r="AC48" s="2">
        <f t="shared" si="20"/>
        <v>9900000</v>
      </c>
      <c r="AD48" s="2">
        <f t="shared" si="21"/>
        <v>9765473.487824075</v>
      </c>
      <c r="AF48">
        <f t="shared" si="22"/>
        <v>16</v>
      </c>
      <c r="AG48" s="2">
        <f t="shared" si="28"/>
        <v>101430248.20881279</v>
      </c>
      <c r="AH48" s="2">
        <f t="shared" si="29"/>
        <v>87554138.4473407</v>
      </c>
      <c r="AI48" s="2">
        <f t="shared" si="23"/>
        <v>13876109.761472091</v>
      </c>
      <c r="AK48" s="2"/>
      <c r="AL48" s="2"/>
      <c r="AM48" s="2"/>
      <c r="AO48" s="2"/>
    </row>
    <row r="49" spans="1:41" ht="12.75">
      <c r="A49">
        <f t="shared" si="24"/>
        <v>17</v>
      </c>
      <c r="B49" s="2">
        <f t="shared" si="10"/>
        <v>2000000</v>
      </c>
      <c r="C49" s="2">
        <f t="shared" si="0"/>
        <v>3744000</v>
      </c>
      <c r="D49" s="2">
        <f t="shared" si="11"/>
        <v>48000000</v>
      </c>
      <c r="E49" s="2">
        <f t="shared" si="1"/>
        <v>5744000</v>
      </c>
      <c r="F49" s="2">
        <f t="shared" si="2"/>
        <v>4000000</v>
      </c>
      <c r="G49" s="2">
        <f t="shared" si="3"/>
        <v>9744000</v>
      </c>
      <c r="H49" s="2">
        <f t="shared" si="4"/>
        <v>2717805.29750719</v>
      </c>
      <c r="I49" s="2"/>
      <c r="J49" s="2">
        <f t="shared" si="12"/>
        <v>17</v>
      </c>
      <c r="K49" s="2">
        <f t="shared" si="13"/>
        <v>6565473.487824076</v>
      </c>
      <c r="L49" s="2">
        <f t="shared" si="5"/>
        <v>6565473.487824076</v>
      </c>
      <c r="M49" s="2">
        <f t="shared" si="6"/>
        <v>3200000</v>
      </c>
      <c r="N49" s="2">
        <f t="shared" si="14"/>
        <v>9765473.487824075</v>
      </c>
      <c r="O49" s="2">
        <f t="shared" si="7"/>
        <v>2723794.702162796</v>
      </c>
      <c r="P49" s="2">
        <f t="shared" si="15"/>
        <v>17</v>
      </c>
      <c r="Q49" s="2">
        <f t="shared" si="16"/>
        <v>2717805.29750719</v>
      </c>
      <c r="R49" s="2">
        <f t="shared" si="17"/>
        <v>2723794.702162796</v>
      </c>
      <c r="T49" s="3">
        <f t="shared" si="18"/>
        <v>3.585245789658787</v>
      </c>
      <c r="U49" s="3">
        <f t="shared" si="25"/>
        <v>1</v>
      </c>
      <c r="V49" s="3">
        <f t="shared" si="26"/>
        <v>1</v>
      </c>
      <c r="W49" s="3"/>
      <c r="X49" s="1">
        <f t="shared" si="19"/>
        <v>17</v>
      </c>
      <c r="Y49" s="2">
        <f t="shared" si="8"/>
        <v>1602121.677840856</v>
      </c>
      <c r="Z49" s="2">
        <f t="shared" si="9"/>
        <v>1831247.8064297293</v>
      </c>
      <c r="AB49">
        <f t="shared" si="27"/>
        <v>17</v>
      </c>
      <c r="AC49" s="2">
        <f t="shared" si="20"/>
        <v>9744000</v>
      </c>
      <c r="AD49" s="2">
        <f t="shared" si="21"/>
        <v>9765473.487824075</v>
      </c>
      <c r="AF49">
        <f t="shared" si="22"/>
        <v>17</v>
      </c>
      <c r="AG49" s="2">
        <f t="shared" si="28"/>
        <v>104148053.50631998</v>
      </c>
      <c r="AH49" s="2">
        <f t="shared" si="29"/>
        <v>90277933.1495035</v>
      </c>
      <c r="AI49" s="2">
        <f t="shared" si="23"/>
        <v>13870120.356816486</v>
      </c>
      <c r="AK49" s="2"/>
      <c r="AL49" s="2"/>
      <c r="AM49" s="2"/>
      <c r="AO49" s="2"/>
    </row>
    <row r="50" spans="1:41" ht="12.75">
      <c r="A50">
        <f t="shared" si="24"/>
        <v>18</v>
      </c>
      <c r="B50" s="2">
        <f t="shared" si="10"/>
        <v>2000000</v>
      </c>
      <c r="C50" s="2">
        <f t="shared" si="0"/>
        <v>3588000</v>
      </c>
      <c r="D50" s="2">
        <f t="shared" si="11"/>
        <v>46000000</v>
      </c>
      <c r="E50" s="2">
        <f t="shared" si="1"/>
        <v>5588000</v>
      </c>
      <c r="F50" s="2">
        <f t="shared" si="2"/>
        <v>4000000</v>
      </c>
      <c r="G50" s="2">
        <f t="shared" si="3"/>
        <v>9588000</v>
      </c>
      <c r="H50" s="2">
        <f t="shared" si="4"/>
        <v>2480791.8704454573</v>
      </c>
      <c r="I50" s="2"/>
      <c r="J50" s="2">
        <f t="shared" si="12"/>
        <v>18</v>
      </c>
      <c r="K50" s="2">
        <f t="shared" si="13"/>
        <v>6565473.487824076</v>
      </c>
      <c r="L50" s="2">
        <f t="shared" si="5"/>
        <v>6565473.487824076</v>
      </c>
      <c r="M50" s="2">
        <f t="shared" si="6"/>
        <v>3200000</v>
      </c>
      <c r="N50" s="2">
        <f t="shared" si="14"/>
        <v>9765473.487824075</v>
      </c>
      <c r="O50" s="2">
        <f t="shared" si="7"/>
        <v>2526711.2264961004</v>
      </c>
      <c r="P50" s="2">
        <f t="shared" si="15"/>
        <v>18</v>
      </c>
      <c r="Q50" s="2">
        <f t="shared" si="16"/>
        <v>2480791.8704454573</v>
      </c>
      <c r="R50" s="2">
        <f t="shared" si="17"/>
        <v>2526711.2264961004</v>
      </c>
      <c r="T50" s="3">
        <f t="shared" si="18"/>
        <v>3.864894961252172</v>
      </c>
      <c r="U50" s="3">
        <f t="shared" si="25"/>
        <v>1</v>
      </c>
      <c r="V50" s="3">
        <f t="shared" si="26"/>
        <v>1</v>
      </c>
      <c r="W50" s="3"/>
      <c r="X50" s="1">
        <f t="shared" si="19"/>
        <v>18</v>
      </c>
      <c r="Y50" s="2">
        <f t="shared" si="8"/>
        <v>1445834.894873719</v>
      </c>
      <c r="Z50" s="2">
        <f t="shared" si="9"/>
        <v>1698745.64603871</v>
      </c>
      <c r="AB50">
        <f t="shared" si="27"/>
        <v>18</v>
      </c>
      <c r="AC50" s="2">
        <f t="shared" si="20"/>
        <v>9588000</v>
      </c>
      <c r="AD50" s="2">
        <f t="shared" si="21"/>
        <v>9765473.487824075</v>
      </c>
      <c r="AF50">
        <f t="shared" si="22"/>
        <v>18</v>
      </c>
      <c r="AG50" s="2">
        <f t="shared" si="28"/>
        <v>106628845.37676544</v>
      </c>
      <c r="AH50" s="2">
        <f t="shared" si="29"/>
        <v>92804644.3759996</v>
      </c>
      <c r="AI50" s="2">
        <f t="shared" si="23"/>
        <v>13824201.000765845</v>
      </c>
      <c r="AK50" s="2"/>
      <c r="AL50" s="2"/>
      <c r="AM50" s="2"/>
      <c r="AO50" s="2"/>
    </row>
    <row r="51" spans="1:41" ht="12.75">
      <c r="A51">
        <f t="shared" si="24"/>
        <v>19</v>
      </c>
      <c r="B51" s="2">
        <f t="shared" si="10"/>
        <v>2000000</v>
      </c>
      <c r="C51" s="2">
        <f t="shared" si="0"/>
        <v>3432000</v>
      </c>
      <c r="D51" s="2">
        <f t="shared" si="11"/>
        <v>44000000</v>
      </c>
      <c r="E51" s="2">
        <f t="shared" si="1"/>
        <v>5432000</v>
      </c>
      <c r="F51" s="2">
        <f t="shared" si="2"/>
        <v>4000000</v>
      </c>
      <c r="G51" s="2">
        <f t="shared" si="3"/>
        <v>9432000</v>
      </c>
      <c r="H51" s="2">
        <f t="shared" si="4"/>
        <v>2263848.375137439</v>
      </c>
      <c r="I51" s="2"/>
      <c r="J51" s="2">
        <f t="shared" si="12"/>
        <v>19</v>
      </c>
      <c r="K51" s="2">
        <f t="shared" si="13"/>
        <v>6565473.487824076</v>
      </c>
      <c r="L51" s="2">
        <f t="shared" si="5"/>
        <v>6565473.487824076</v>
      </c>
      <c r="M51" s="2">
        <f t="shared" si="6"/>
        <v>3200000</v>
      </c>
      <c r="N51" s="2">
        <f t="shared" si="14"/>
        <v>9765473.487824075</v>
      </c>
      <c r="O51" s="2">
        <f t="shared" si="7"/>
        <v>2343887.9652097407</v>
      </c>
      <c r="P51" s="2">
        <f t="shared" si="15"/>
        <v>19</v>
      </c>
      <c r="Q51" s="2">
        <f t="shared" si="16"/>
        <v>2263848.375137439</v>
      </c>
      <c r="R51" s="2">
        <f t="shared" si="17"/>
        <v>2343887.9652097407</v>
      </c>
      <c r="T51" s="3">
        <f t="shared" si="18"/>
        <v>4.166356768229842</v>
      </c>
      <c r="U51" s="3">
        <f t="shared" si="25"/>
        <v>1</v>
      </c>
      <c r="V51" s="3">
        <f t="shared" si="26"/>
        <v>1</v>
      </c>
      <c r="W51" s="3"/>
      <c r="X51" s="1">
        <f t="shared" si="19"/>
        <v>19</v>
      </c>
      <c r="Y51" s="2">
        <f t="shared" si="8"/>
        <v>1303776.9692267356</v>
      </c>
      <c r="Z51" s="2">
        <f t="shared" si="9"/>
        <v>1575830.840481178</v>
      </c>
      <c r="AB51">
        <f t="shared" si="27"/>
        <v>19</v>
      </c>
      <c r="AC51" s="2">
        <f t="shared" si="20"/>
        <v>9432000</v>
      </c>
      <c r="AD51" s="2">
        <f t="shared" si="21"/>
        <v>9765473.487824075</v>
      </c>
      <c r="AF51">
        <f t="shared" si="22"/>
        <v>19</v>
      </c>
      <c r="AG51" s="2">
        <f t="shared" si="28"/>
        <v>108892693.75190288</v>
      </c>
      <c r="AH51" s="2">
        <f t="shared" si="29"/>
        <v>95148532.34120934</v>
      </c>
      <c r="AI51" s="2">
        <f t="shared" si="23"/>
        <v>13744161.410693541</v>
      </c>
      <c r="AK51" s="2"/>
      <c r="AL51" s="2"/>
      <c r="AM51" s="2"/>
      <c r="AO51" s="2"/>
    </row>
    <row r="52" spans="1:41" ht="12.75">
      <c r="A52">
        <f t="shared" si="24"/>
        <v>20</v>
      </c>
      <c r="B52" s="2">
        <f t="shared" si="10"/>
        <v>2000000</v>
      </c>
      <c r="C52" s="2">
        <f t="shared" si="0"/>
        <v>3276000</v>
      </c>
      <c r="D52" s="2">
        <f t="shared" si="11"/>
        <v>42000000</v>
      </c>
      <c r="E52" s="2">
        <f t="shared" si="1"/>
        <v>5276000</v>
      </c>
      <c r="F52" s="2">
        <f t="shared" si="2"/>
        <v>4000000</v>
      </c>
      <c r="G52" s="2">
        <f t="shared" si="3"/>
        <v>9276000</v>
      </c>
      <c r="H52" s="2">
        <f t="shared" si="4"/>
        <v>2065311.3082624506</v>
      </c>
      <c r="I52" s="2"/>
      <c r="J52" s="2">
        <f t="shared" si="12"/>
        <v>20</v>
      </c>
      <c r="K52" s="2">
        <f t="shared" si="13"/>
        <v>6565473.487824076</v>
      </c>
      <c r="L52" s="2">
        <f t="shared" si="5"/>
        <v>6565473.487824076</v>
      </c>
      <c r="M52" s="2">
        <f t="shared" si="6"/>
        <v>3200000</v>
      </c>
      <c r="N52" s="2">
        <f t="shared" si="14"/>
        <v>9765473.487824075</v>
      </c>
      <c r="O52" s="2">
        <f t="shared" si="7"/>
        <v>2174293.103163025</v>
      </c>
      <c r="P52" s="2">
        <f t="shared" si="15"/>
        <v>20</v>
      </c>
      <c r="Q52" s="2">
        <f t="shared" si="16"/>
        <v>2065311.3082624506</v>
      </c>
      <c r="R52" s="2">
        <f t="shared" si="17"/>
        <v>2174293.103163025</v>
      </c>
      <c r="T52" s="3">
        <f t="shared" si="18"/>
        <v>4.49133259615177</v>
      </c>
      <c r="U52" s="3">
        <f t="shared" si="25"/>
        <v>1</v>
      </c>
      <c r="V52" s="3">
        <f t="shared" si="26"/>
        <v>1</v>
      </c>
      <c r="W52" s="3"/>
      <c r="X52" s="1">
        <f t="shared" si="19"/>
        <v>20</v>
      </c>
      <c r="Y52" s="2">
        <f t="shared" si="8"/>
        <v>1174707.035618013</v>
      </c>
      <c r="Z52" s="2">
        <f t="shared" si="9"/>
        <v>1461809.685047475</v>
      </c>
      <c r="AB52">
        <f t="shared" si="27"/>
        <v>20</v>
      </c>
      <c r="AC52" s="2">
        <f t="shared" si="20"/>
        <v>9276000</v>
      </c>
      <c r="AD52" s="2">
        <f t="shared" si="21"/>
        <v>9765473.487824075</v>
      </c>
      <c r="AF52">
        <f t="shared" si="22"/>
        <v>20</v>
      </c>
      <c r="AG52" s="2">
        <f t="shared" si="28"/>
        <v>110958005.06016533</v>
      </c>
      <c r="AH52" s="2">
        <f t="shared" si="29"/>
        <v>97322825.44437236</v>
      </c>
      <c r="AI52" s="2">
        <f t="shared" si="23"/>
        <v>13635179.615792975</v>
      </c>
      <c r="AK52" s="2"/>
      <c r="AL52" s="2"/>
      <c r="AM52" s="2"/>
      <c r="AO52" s="2"/>
    </row>
    <row r="53" spans="1:41" ht="12.75">
      <c r="A53">
        <f t="shared" si="24"/>
        <v>21</v>
      </c>
      <c r="B53" s="2">
        <f t="shared" si="10"/>
        <v>2000000</v>
      </c>
      <c r="C53" s="2">
        <f t="shared" si="0"/>
        <v>3120000</v>
      </c>
      <c r="D53" s="2">
        <f t="shared" si="11"/>
        <v>40000000</v>
      </c>
      <c r="E53" s="2">
        <f t="shared" si="1"/>
        <v>5120000</v>
      </c>
      <c r="F53" s="2">
        <f t="shared" si="2"/>
        <v>4000000</v>
      </c>
      <c r="G53" s="2">
        <f t="shared" si="3"/>
        <v>9120000</v>
      </c>
      <c r="H53" s="2">
        <f t="shared" si="4"/>
        <v>1883652.8215485318</v>
      </c>
      <c r="I53" s="2"/>
      <c r="J53" s="2">
        <f t="shared" si="12"/>
        <v>21</v>
      </c>
      <c r="K53" s="2">
        <f t="shared" si="13"/>
        <v>6565473.487824076</v>
      </c>
      <c r="L53" s="2">
        <f t="shared" si="5"/>
        <v>6565473.487824076</v>
      </c>
      <c r="M53" s="2">
        <f t="shared" si="6"/>
        <v>3200000</v>
      </c>
      <c r="N53" s="2">
        <f t="shared" si="14"/>
        <v>9765473.487824075</v>
      </c>
      <c r="O53" s="2">
        <f t="shared" si="7"/>
        <v>2016969.4834536405</v>
      </c>
      <c r="P53" s="2">
        <f t="shared" si="15"/>
        <v>21</v>
      </c>
      <c r="Q53" s="2">
        <f t="shared" si="16"/>
        <v>1883652.8215485318</v>
      </c>
      <c r="R53" s="2">
        <f t="shared" si="17"/>
        <v>2016969.4834536405</v>
      </c>
      <c r="T53" s="3">
        <f t="shared" si="18"/>
        <v>4.841656538651608</v>
      </c>
      <c r="U53" s="3">
        <f t="shared" si="25"/>
        <v>1</v>
      </c>
      <c r="V53" s="3">
        <f t="shared" si="26"/>
        <v>1</v>
      </c>
      <c r="W53" s="3"/>
      <c r="X53" s="1">
        <f t="shared" si="19"/>
        <v>21</v>
      </c>
      <c r="Y53" s="2">
        <f t="shared" si="8"/>
        <v>1057489.3033254915</v>
      </c>
      <c r="Z53" s="2">
        <f t="shared" si="9"/>
        <v>1356038.6688752084</v>
      </c>
      <c r="AB53">
        <f t="shared" si="27"/>
        <v>21</v>
      </c>
      <c r="AC53" s="2">
        <f t="shared" si="20"/>
        <v>9120000</v>
      </c>
      <c r="AD53" s="2">
        <f t="shared" si="21"/>
        <v>9765473.487824075</v>
      </c>
      <c r="AF53">
        <f t="shared" si="22"/>
        <v>21</v>
      </c>
      <c r="AG53" s="2">
        <f t="shared" si="28"/>
        <v>112841657.88171387</v>
      </c>
      <c r="AH53" s="2">
        <f t="shared" si="29"/>
        <v>99339794.927826</v>
      </c>
      <c r="AI53" s="2">
        <f t="shared" si="23"/>
        <v>13501862.953887865</v>
      </c>
      <c r="AK53" s="2"/>
      <c r="AL53" s="2"/>
      <c r="AM53" s="2"/>
      <c r="AO53" s="2"/>
    </row>
    <row r="54" spans="1:41" ht="12.75">
      <c r="A54">
        <f t="shared" si="24"/>
        <v>22</v>
      </c>
      <c r="B54" s="2">
        <f t="shared" si="10"/>
        <v>2000000</v>
      </c>
      <c r="C54" s="2">
        <f t="shared" si="0"/>
        <v>2964000</v>
      </c>
      <c r="D54" s="2">
        <f t="shared" si="11"/>
        <v>38000000</v>
      </c>
      <c r="E54" s="2">
        <f t="shared" si="1"/>
        <v>4964000</v>
      </c>
      <c r="F54" s="2">
        <f t="shared" si="2"/>
        <v>4000000</v>
      </c>
      <c r="G54" s="2">
        <f t="shared" si="3"/>
        <v>8964000</v>
      </c>
      <c r="H54" s="2">
        <f t="shared" si="4"/>
        <v>1717469.7999423312</v>
      </c>
      <c r="I54" s="2"/>
      <c r="J54" s="2">
        <f t="shared" si="12"/>
        <v>22</v>
      </c>
      <c r="K54" s="2">
        <f t="shared" si="13"/>
        <v>6565473.487824076</v>
      </c>
      <c r="L54" s="2">
        <f t="shared" si="5"/>
        <v>6565473.487824076</v>
      </c>
      <c r="M54" s="2">
        <f t="shared" si="6"/>
        <v>3200000</v>
      </c>
      <c r="N54" s="2">
        <f t="shared" si="14"/>
        <v>9765473.487824075</v>
      </c>
      <c r="O54" s="2">
        <f t="shared" si="7"/>
        <v>1871029.205430093</v>
      </c>
      <c r="P54" s="2">
        <f t="shared" si="15"/>
        <v>22</v>
      </c>
      <c r="Q54" s="2">
        <f t="shared" si="16"/>
        <v>1717469.7999423312</v>
      </c>
      <c r="R54" s="2">
        <f t="shared" si="17"/>
        <v>1871029.205430093</v>
      </c>
      <c r="T54" s="3">
        <f t="shared" si="18"/>
        <v>5.219305748666434</v>
      </c>
      <c r="U54" s="3">
        <f t="shared" si="25"/>
        <v>1</v>
      </c>
      <c r="V54" s="3">
        <f t="shared" si="26"/>
        <v>1</v>
      </c>
      <c r="W54" s="3"/>
      <c r="X54" s="1">
        <f t="shared" si="19"/>
        <v>22</v>
      </c>
      <c r="Y54" s="2">
        <f t="shared" si="8"/>
        <v>951084.3470452625</v>
      </c>
      <c r="Z54" s="2">
        <f t="shared" si="9"/>
        <v>1257920.8431124382</v>
      </c>
      <c r="AB54">
        <f t="shared" si="27"/>
        <v>22</v>
      </c>
      <c r="AC54" s="2">
        <f t="shared" si="20"/>
        <v>8964000</v>
      </c>
      <c r="AD54" s="2">
        <f t="shared" si="21"/>
        <v>9765473.487824075</v>
      </c>
      <c r="AF54">
        <f t="shared" si="22"/>
        <v>22</v>
      </c>
      <c r="AG54" s="2">
        <f t="shared" si="28"/>
        <v>114559127.6816562</v>
      </c>
      <c r="AH54" s="2">
        <f t="shared" si="29"/>
        <v>101210824.1332561</v>
      </c>
      <c r="AI54" s="2">
        <f t="shared" si="23"/>
        <v>13348303.548400104</v>
      </c>
      <c r="AK54" s="2"/>
      <c r="AL54" s="2"/>
      <c r="AM54" s="2"/>
      <c r="AO54" s="2"/>
    </row>
    <row r="55" spans="1:41" ht="12.75">
      <c r="A55">
        <f t="shared" si="24"/>
        <v>23</v>
      </c>
      <c r="B55" s="2">
        <f t="shared" si="10"/>
        <v>2000000</v>
      </c>
      <c r="C55" s="2">
        <f t="shared" si="0"/>
        <v>2808000</v>
      </c>
      <c r="D55" s="2">
        <f t="shared" si="11"/>
        <v>36000000</v>
      </c>
      <c r="E55" s="2">
        <f t="shared" si="1"/>
        <v>4808000</v>
      </c>
      <c r="F55" s="2">
        <f t="shared" si="2"/>
        <v>4000000</v>
      </c>
      <c r="G55" s="2">
        <f t="shared" si="3"/>
        <v>8808000</v>
      </c>
      <c r="H55" s="2">
        <f t="shared" si="4"/>
        <v>1565473.8100921575</v>
      </c>
      <c r="I55" s="2"/>
      <c r="J55" s="2">
        <f t="shared" si="12"/>
        <v>23</v>
      </c>
      <c r="K55" s="2">
        <f t="shared" si="13"/>
        <v>6565473.487824076</v>
      </c>
      <c r="L55" s="2">
        <f t="shared" si="5"/>
        <v>6565473.487824076</v>
      </c>
      <c r="M55" s="2">
        <f t="shared" si="6"/>
        <v>3200000</v>
      </c>
      <c r="N55" s="2">
        <f t="shared" si="14"/>
        <v>9765473.487824075</v>
      </c>
      <c r="O55" s="2">
        <f t="shared" si="7"/>
        <v>1735648.613571515</v>
      </c>
      <c r="P55" s="2">
        <f t="shared" si="15"/>
        <v>23</v>
      </c>
      <c r="Q55" s="2">
        <f t="shared" si="16"/>
        <v>1565473.8100921575</v>
      </c>
      <c r="R55" s="2">
        <f t="shared" si="17"/>
        <v>1735648.613571515</v>
      </c>
      <c r="T55" s="3">
        <f t="shared" si="18"/>
        <v>5.626411597062416</v>
      </c>
      <c r="U55" s="3">
        <f t="shared" si="25"/>
        <v>1</v>
      </c>
      <c r="V55" s="3">
        <f t="shared" si="26"/>
        <v>1</v>
      </c>
      <c r="W55" s="3"/>
      <c r="X55" s="1">
        <f t="shared" si="19"/>
        <v>23</v>
      </c>
      <c r="Y55" s="2">
        <f t="shared" si="8"/>
        <v>854541.1079612958</v>
      </c>
      <c r="Z55" s="2">
        <f t="shared" si="9"/>
        <v>1166902.4518668258</v>
      </c>
      <c r="AB55">
        <f t="shared" si="27"/>
        <v>23</v>
      </c>
      <c r="AC55" s="2">
        <f t="shared" si="20"/>
        <v>8808000</v>
      </c>
      <c r="AD55" s="2">
        <f t="shared" si="21"/>
        <v>9765473.487824075</v>
      </c>
      <c r="AF55">
        <f t="shared" si="22"/>
        <v>23</v>
      </c>
      <c r="AG55" s="2">
        <f t="shared" si="28"/>
        <v>116124601.49174835</v>
      </c>
      <c r="AH55" s="2">
        <f t="shared" si="29"/>
        <v>102946472.7468276</v>
      </c>
      <c r="AI55" s="2">
        <f t="shared" si="23"/>
        <v>13178128.744920745</v>
      </c>
      <c r="AK55" s="2"/>
      <c r="AL55" s="2"/>
      <c r="AM55" s="2"/>
      <c r="AO55" s="2"/>
    </row>
    <row r="56" spans="1:41" ht="12.75">
      <c r="A56">
        <f t="shared" si="24"/>
        <v>24</v>
      </c>
      <c r="B56" s="2">
        <f t="shared" si="10"/>
        <v>2000000</v>
      </c>
      <c r="C56" s="2">
        <f t="shared" si="0"/>
        <v>2652000</v>
      </c>
      <c r="D56" s="2">
        <f t="shared" si="11"/>
        <v>34000000</v>
      </c>
      <c r="E56" s="2">
        <f t="shared" si="1"/>
        <v>4652000</v>
      </c>
      <c r="F56" s="2">
        <f t="shared" si="2"/>
        <v>4000000</v>
      </c>
      <c r="G56" s="2">
        <f t="shared" si="3"/>
        <v>8652000</v>
      </c>
      <c r="H56" s="2">
        <f t="shared" si="4"/>
        <v>1426481.850379456</v>
      </c>
      <c r="I56" s="2"/>
      <c r="J56" s="2">
        <f t="shared" si="12"/>
        <v>24</v>
      </c>
      <c r="K56" s="2">
        <f t="shared" si="13"/>
        <v>6565473.487824076</v>
      </c>
      <c r="L56" s="2">
        <f t="shared" si="5"/>
        <v>6565473.487824076</v>
      </c>
      <c r="M56" s="2">
        <f t="shared" si="6"/>
        <v>3200000</v>
      </c>
      <c r="N56" s="2">
        <f t="shared" si="14"/>
        <v>9765473.487824075</v>
      </c>
      <c r="O56" s="2">
        <f t="shared" si="7"/>
        <v>1610063.6489531677</v>
      </c>
      <c r="P56" s="2">
        <f t="shared" si="15"/>
        <v>24</v>
      </c>
      <c r="Q56" s="2">
        <f t="shared" si="16"/>
        <v>1426481.850379456</v>
      </c>
      <c r="R56" s="2">
        <f t="shared" si="17"/>
        <v>1610063.6489531677</v>
      </c>
      <c r="T56" s="3">
        <f t="shared" si="18"/>
        <v>6.065271701633285</v>
      </c>
      <c r="U56" s="3">
        <f t="shared" si="25"/>
        <v>1</v>
      </c>
      <c r="V56" s="3">
        <f t="shared" si="26"/>
        <v>1</v>
      </c>
      <c r="W56" s="3"/>
      <c r="X56" s="1">
        <f t="shared" si="19"/>
        <v>24</v>
      </c>
      <c r="Y56" s="2">
        <f t="shared" si="8"/>
        <v>766989.5478461892</v>
      </c>
      <c r="Z56" s="2">
        <f t="shared" si="9"/>
        <v>1082469.8069265543</v>
      </c>
      <c r="AB56">
        <f t="shared" si="27"/>
        <v>24</v>
      </c>
      <c r="AC56" s="2">
        <f t="shared" si="20"/>
        <v>8652000</v>
      </c>
      <c r="AD56" s="2">
        <f t="shared" si="21"/>
        <v>9765473.487824075</v>
      </c>
      <c r="AF56">
        <f t="shared" si="22"/>
        <v>24</v>
      </c>
      <c r="AG56" s="2">
        <f t="shared" si="28"/>
        <v>117551083.3421278</v>
      </c>
      <c r="AH56" s="2">
        <f t="shared" si="29"/>
        <v>104556536.39578077</v>
      </c>
      <c r="AI56" s="2">
        <f t="shared" si="23"/>
        <v>12994546.946347028</v>
      </c>
      <c r="AK56" s="2"/>
      <c r="AL56" s="2"/>
      <c r="AM56" s="2"/>
      <c r="AO56" s="2"/>
    </row>
    <row r="57" spans="1:41" ht="12.75">
      <c r="A57">
        <f t="shared" si="24"/>
        <v>25</v>
      </c>
      <c r="B57" s="2">
        <f t="shared" si="10"/>
        <v>2000000</v>
      </c>
      <c r="C57" s="2">
        <f t="shared" si="0"/>
        <v>2496000</v>
      </c>
      <c r="D57" s="2">
        <f t="shared" si="11"/>
        <v>32000000</v>
      </c>
      <c r="E57" s="2">
        <f t="shared" si="1"/>
        <v>4496000</v>
      </c>
      <c r="F57" s="2">
        <f t="shared" si="2"/>
        <v>4000000</v>
      </c>
      <c r="G57" s="2">
        <f t="shared" si="3"/>
        <v>8496000</v>
      </c>
      <c r="H57" s="2">
        <f t="shared" si="4"/>
        <v>1299407.8391286256</v>
      </c>
      <c r="I57" s="2"/>
      <c r="J57" s="2">
        <f t="shared" si="12"/>
        <v>25</v>
      </c>
      <c r="K57" s="2">
        <f t="shared" si="13"/>
        <v>6565473.487824076</v>
      </c>
      <c r="L57" s="2">
        <f t="shared" si="5"/>
        <v>6565473.487824076</v>
      </c>
      <c r="M57" s="2">
        <f t="shared" si="6"/>
        <v>3200000</v>
      </c>
      <c r="N57" s="2">
        <f t="shared" si="14"/>
        <v>9765473.487824075</v>
      </c>
      <c r="O57" s="2">
        <f t="shared" si="7"/>
        <v>1493565.5370623076</v>
      </c>
      <c r="P57" s="2">
        <f t="shared" si="15"/>
        <v>25</v>
      </c>
      <c r="Q57" s="2">
        <f t="shared" si="16"/>
        <v>1299407.8391286256</v>
      </c>
      <c r="R57" s="2">
        <f t="shared" si="17"/>
        <v>1493565.5370623076</v>
      </c>
      <c r="T57" s="3">
        <f t="shared" si="18"/>
        <v>6.538362894360682</v>
      </c>
      <c r="U57" s="3">
        <f t="shared" si="25"/>
        <v>1</v>
      </c>
      <c r="V57" s="3">
        <f t="shared" si="26"/>
        <v>1</v>
      </c>
      <c r="W57" s="3"/>
      <c r="X57" s="1">
        <f t="shared" si="19"/>
        <v>25</v>
      </c>
      <c r="Y57" s="2">
        <f t="shared" si="8"/>
        <v>687633.903569009</v>
      </c>
      <c r="Z57" s="2">
        <f t="shared" si="9"/>
        <v>1004146.3886146144</v>
      </c>
      <c r="AB57">
        <f t="shared" si="27"/>
        <v>25</v>
      </c>
      <c r="AC57" s="2">
        <f t="shared" si="20"/>
        <v>8496000</v>
      </c>
      <c r="AD57" s="2">
        <f t="shared" si="21"/>
        <v>9765473.487824075</v>
      </c>
      <c r="AF57">
        <f t="shared" si="22"/>
        <v>25</v>
      </c>
      <c r="AG57" s="2">
        <f t="shared" si="28"/>
        <v>118850491.18125643</v>
      </c>
      <c r="AH57" s="2">
        <f t="shared" si="29"/>
        <v>106050101.93284307</v>
      </c>
      <c r="AI57" s="2">
        <f t="shared" si="23"/>
        <v>12800389.248413354</v>
      </c>
      <c r="AK57" s="2"/>
      <c r="AL57" s="2"/>
      <c r="AM57" s="2"/>
      <c r="AO57" s="2"/>
    </row>
    <row r="58" spans="1:41" ht="12.75">
      <c r="A58">
        <f t="shared" si="24"/>
        <v>26</v>
      </c>
      <c r="B58" s="2">
        <f t="shared" si="10"/>
        <v>2000000</v>
      </c>
      <c r="C58" s="2">
        <f t="shared" si="0"/>
        <v>2340000</v>
      </c>
      <c r="D58" s="2">
        <f t="shared" si="11"/>
        <v>30000000</v>
      </c>
      <c r="E58" s="2">
        <f t="shared" si="1"/>
        <v>4340000</v>
      </c>
      <c r="F58" s="2">
        <f t="shared" si="2"/>
        <v>4000000</v>
      </c>
      <c r="G58" s="2">
        <f t="shared" si="3"/>
        <v>8340000</v>
      </c>
      <c r="H58" s="2">
        <f t="shared" si="4"/>
        <v>1183254.782599073</v>
      </c>
      <c r="I58" s="2"/>
      <c r="J58" s="2">
        <f t="shared" si="12"/>
        <v>26</v>
      </c>
      <c r="K58" s="2">
        <f t="shared" si="13"/>
        <v>6565473.487824076</v>
      </c>
      <c r="L58" s="2">
        <f t="shared" si="5"/>
        <v>6565473.487824076</v>
      </c>
      <c r="M58" s="2">
        <f t="shared" si="6"/>
        <v>3200000</v>
      </c>
      <c r="N58" s="2">
        <f t="shared" si="14"/>
        <v>9765473.487824075</v>
      </c>
      <c r="O58" s="2">
        <f t="shared" si="7"/>
        <v>1385496.7876273724</v>
      </c>
      <c r="P58" s="2">
        <f t="shared" si="15"/>
        <v>26</v>
      </c>
      <c r="Q58" s="2">
        <f t="shared" si="16"/>
        <v>1183254.782599073</v>
      </c>
      <c r="R58" s="2">
        <f t="shared" si="17"/>
        <v>1385496.7876273724</v>
      </c>
      <c r="T58" s="3">
        <f t="shared" si="18"/>
        <v>7.048355200120815</v>
      </c>
      <c r="U58" s="3">
        <f t="shared" si="25"/>
        <v>1</v>
      </c>
      <c r="V58" s="3">
        <f t="shared" si="26"/>
        <v>1</v>
      </c>
      <c r="W58" s="3"/>
      <c r="X58" s="1">
        <f t="shared" si="19"/>
        <v>26</v>
      </c>
      <c r="Y58" s="2">
        <f t="shared" si="8"/>
        <v>615746.493582731</v>
      </c>
      <c r="Z58" s="2">
        <f t="shared" si="9"/>
        <v>931490.156414299</v>
      </c>
      <c r="AB58">
        <f t="shared" si="27"/>
        <v>26</v>
      </c>
      <c r="AC58" s="2">
        <f t="shared" si="20"/>
        <v>8340000</v>
      </c>
      <c r="AD58" s="2">
        <f t="shared" si="21"/>
        <v>9765473.487824075</v>
      </c>
      <c r="AF58">
        <f t="shared" si="22"/>
        <v>26</v>
      </c>
      <c r="AG58" s="2">
        <f t="shared" si="28"/>
        <v>120033745.9638555</v>
      </c>
      <c r="AH58" s="2">
        <f t="shared" si="29"/>
        <v>107435598.72047044</v>
      </c>
      <c r="AI58" s="2">
        <f t="shared" si="23"/>
        <v>12598147.243385062</v>
      </c>
      <c r="AK58" s="2"/>
      <c r="AL58" s="2"/>
      <c r="AM58" s="2"/>
      <c r="AO58" s="2"/>
    </row>
    <row r="59" spans="1:41" ht="12.75">
      <c r="A59">
        <f t="shared" si="24"/>
        <v>27</v>
      </c>
      <c r="B59" s="2">
        <f t="shared" si="10"/>
        <v>2000000</v>
      </c>
      <c r="C59" s="2">
        <f t="shared" si="0"/>
        <v>2184000</v>
      </c>
      <c r="D59" s="2">
        <f t="shared" si="11"/>
        <v>28000000</v>
      </c>
      <c r="E59" s="2">
        <f t="shared" si="1"/>
        <v>4184000</v>
      </c>
      <c r="F59" s="2">
        <f t="shared" si="2"/>
        <v>4000000</v>
      </c>
      <c r="G59" s="2">
        <f t="shared" si="3"/>
        <v>8184000</v>
      </c>
      <c r="H59" s="2">
        <f t="shared" si="4"/>
        <v>1077107.5689493837</v>
      </c>
      <c r="I59" s="2"/>
      <c r="J59" s="2">
        <f t="shared" si="12"/>
        <v>27</v>
      </c>
      <c r="K59" s="2">
        <f t="shared" si="13"/>
        <v>6565473.487824076</v>
      </c>
      <c r="L59" s="2">
        <f t="shared" si="5"/>
        <v>6565473.487824076</v>
      </c>
      <c r="M59" s="2">
        <f t="shared" si="6"/>
        <v>3200000</v>
      </c>
      <c r="N59" s="2">
        <f t="shared" si="14"/>
        <v>9765473.487824075</v>
      </c>
      <c r="O59" s="2">
        <f t="shared" si="7"/>
        <v>1285247.48388439</v>
      </c>
      <c r="P59" s="2">
        <f t="shared" si="15"/>
        <v>27</v>
      </c>
      <c r="Q59" s="2">
        <f t="shared" si="16"/>
        <v>1077107.5689493837</v>
      </c>
      <c r="R59" s="2">
        <f t="shared" si="17"/>
        <v>1285247.48388439</v>
      </c>
      <c r="T59" s="3">
        <f t="shared" si="18"/>
        <v>7.598126905730239</v>
      </c>
      <c r="U59" s="3">
        <f t="shared" si="25"/>
        <v>1</v>
      </c>
      <c r="V59" s="3">
        <f t="shared" si="26"/>
        <v>1</v>
      </c>
      <c r="W59" s="3"/>
      <c r="X59" s="1">
        <f t="shared" si="19"/>
        <v>27</v>
      </c>
      <c r="Y59" s="2">
        <f t="shared" si="8"/>
        <v>550662.0318284727</v>
      </c>
      <c r="Z59" s="2">
        <f t="shared" si="9"/>
        <v>864091.0541876614</v>
      </c>
      <c r="AB59">
        <f t="shared" si="27"/>
        <v>27</v>
      </c>
      <c r="AC59" s="2">
        <f t="shared" si="20"/>
        <v>8184000</v>
      </c>
      <c r="AD59" s="2">
        <f t="shared" si="21"/>
        <v>9765473.487824075</v>
      </c>
      <c r="AF59">
        <f t="shared" si="22"/>
        <v>27</v>
      </c>
      <c r="AG59" s="2">
        <f t="shared" si="28"/>
        <v>121110853.53280489</v>
      </c>
      <c r="AH59" s="2">
        <f t="shared" si="29"/>
        <v>108720846.20435484</v>
      </c>
      <c r="AI59" s="2">
        <f t="shared" si="23"/>
        <v>12390007.328450054</v>
      </c>
      <c r="AK59" s="2"/>
      <c r="AL59" s="2"/>
      <c r="AM59" s="2"/>
      <c r="AO59" s="2"/>
    </row>
    <row r="60" spans="1:41" ht="12.75">
      <c r="A60">
        <f t="shared" si="24"/>
        <v>28</v>
      </c>
      <c r="B60" s="2">
        <f t="shared" si="10"/>
        <v>2000000</v>
      </c>
      <c r="C60" s="2">
        <f t="shared" si="0"/>
        <v>2028000</v>
      </c>
      <c r="D60" s="2">
        <f t="shared" si="11"/>
        <v>26000000</v>
      </c>
      <c r="E60" s="2">
        <f t="shared" si="1"/>
        <v>4028000</v>
      </c>
      <c r="F60" s="2">
        <f t="shared" si="2"/>
        <v>4000000</v>
      </c>
      <c r="G60" s="2">
        <f t="shared" si="3"/>
        <v>8028000</v>
      </c>
      <c r="H60" s="2">
        <f t="shared" si="4"/>
        <v>980126.3385915288</v>
      </c>
      <c r="I60" s="2"/>
      <c r="J60" s="2">
        <f t="shared" si="12"/>
        <v>28</v>
      </c>
      <c r="K60" s="2">
        <f t="shared" si="13"/>
        <v>6565473.487824076</v>
      </c>
      <c r="L60" s="2">
        <f t="shared" si="5"/>
        <v>6565473.487824076</v>
      </c>
      <c r="M60" s="2">
        <f t="shared" si="6"/>
        <v>3200000</v>
      </c>
      <c r="N60" s="2">
        <f t="shared" si="14"/>
        <v>9765473.487824075</v>
      </c>
      <c r="O60" s="2">
        <f t="shared" si="7"/>
        <v>1192251.840338024</v>
      </c>
      <c r="P60" s="2">
        <f t="shared" si="15"/>
        <v>28</v>
      </c>
      <c r="Q60" s="2">
        <f t="shared" si="16"/>
        <v>980126.3385915288</v>
      </c>
      <c r="R60" s="2">
        <f t="shared" si="17"/>
        <v>1192251.840338024</v>
      </c>
      <c r="T60" s="3">
        <f t="shared" si="18"/>
        <v>8.190780804377198</v>
      </c>
      <c r="U60" s="3">
        <f t="shared" si="25"/>
        <v>1</v>
      </c>
      <c r="V60" s="3">
        <f t="shared" si="26"/>
        <v>1</v>
      </c>
      <c r="W60" s="3"/>
      <c r="X60" s="1">
        <f t="shared" si="19"/>
        <v>28</v>
      </c>
      <c r="Y60" s="2">
        <f t="shared" si="8"/>
        <v>491772.40805265045</v>
      </c>
      <c r="Z60" s="2">
        <f t="shared" si="9"/>
        <v>801568.6959069215</v>
      </c>
      <c r="AB60">
        <f t="shared" si="27"/>
        <v>28</v>
      </c>
      <c r="AC60" s="2">
        <f t="shared" si="20"/>
        <v>8028000</v>
      </c>
      <c r="AD60" s="2">
        <f t="shared" si="21"/>
        <v>9765473.487824075</v>
      </c>
      <c r="AF60">
        <f t="shared" si="22"/>
        <v>28</v>
      </c>
      <c r="AG60" s="2">
        <f t="shared" si="28"/>
        <v>122090979.87139642</v>
      </c>
      <c r="AH60" s="2">
        <f t="shared" si="29"/>
        <v>109913098.04469286</v>
      </c>
      <c r="AI60" s="2">
        <f t="shared" si="23"/>
        <v>12177881.826703563</v>
      </c>
      <c r="AK60" s="2"/>
      <c r="AL60" s="2"/>
      <c r="AM60" s="2"/>
      <c r="AO60" s="2"/>
    </row>
    <row r="61" spans="1:41" ht="12.75">
      <c r="A61">
        <f t="shared" si="24"/>
        <v>29</v>
      </c>
      <c r="B61" s="2">
        <f t="shared" si="10"/>
        <v>2000000</v>
      </c>
      <c r="C61" s="2">
        <f t="shared" si="0"/>
        <v>1872000</v>
      </c>
      <c r="D61" s="2">
        <f t="shared" si="11"/>
        <v>24000000</v>
      </c>
      <c r="E61" s="2">
        <f t="shared" si="1"/>
        <v>3872000</v>
      </c>
      <c r="F61" s="2">
        <f t="shared" si="2"/>
        <v>4000000</v>
      </c>
      <c r="G61" s="2">
        <f t="shared" si="3"/>
        <v>7872000</v>
      </c>
      <c r="H61" s="2">
        <f t="shared" si="4"/>
        <v>891540.385250939</v>
      </c>
      <c r="I61" s="2"/>
      <c r="J61" s="2">
        <f t="shared" si="12"/>
        <v>29</v>
      </c>
      <c r="K61" s="2">
        <f t="shared" si="13"/>
        <v>6565473.487824076</v>
      </c>
      <c r="L61" s="2">
        <f t="shared" si="5"/>
        <v>6565473.487824076</v>
      </c>
      <c r="M61" s="2">
        <f t="shared" si="6"/>
        <v>3200000</v>
      </c>
      <c r="N61" s="2">
        <f t="shared" si="14"/>
        <v>9765473.487824075</v>
      </c>
      <c r="O61" s="2">
        <f t="shared" si="7"/>
        <v>1105985.0095900034</v>
      </c>
      <c r="P61" s="2">
        <f t="shared" si="15"/>
        <v>29</v>
      </c>
      <c r="Q61" s="2">
        <f t="shared" si="16"/>
        <v>891540.385250939</v>
      </c>
      <c r="R61" s="2">
        <f t="shared" si="17"/>
        <v>1105985.0095900034</v>
      </c>
      <c r="T61" s="3">
        <f t="shared" si="18"/>
        <v>8.829661707118621</v>
      </c>
      <c r="U61" s="3">
        <f t="shared" si="25"/>
        <v>1</v>
      </c>
      <c r="V61" s="3">
        <f t="shared" si="26"/>
        <v>1</v>
      </c>
      <c r="W61" s="3"/>
      <c r="X61" s="1">
        <f t="shared" si="19"/>
        <v>29</v>
      </c>
      <c r="Y61" s="2">
        <f t="shared" si="8"/>
        <v>438521.89681042125</v>
      </c>
      <c r="Z61" s="2">
        <f t="shared" si="9"/>
        <v>743570.2188375894</v>
      </c>
      <c r="AB61">
        <f t="shared" si="27"/>
        <v>29</v>
      </c>
      <c r="AC61" s="2">
        <f t="shared" si="20"/>
        <v>7872000</v>
      </c>
      <c r="AD61" s="2">
        <f t="shared" si="21"/>
        <v>9765473.487824075</v>
      </c>
      <c r="AF61">
        <f t="shared" si="22"/>
        <v>29</v>
      </c>
      <c r="AG61" s="2">
        <f t="shared" si="28"/>
        <v>122982520.25664736</v>
      </c>
      <c r="AH61" s="2">
        <f t="shared" si="29"/>
        <v>111019083.05428286</v>
      </c>
      <c r="AI61" s="2">
        <f t="shared" si="23"/>
        <v>11963437.202364504</v>
      </c>
      <c r="AK61" s="2"/>
      <c r="AL61" s="2"/>
      <c r="AM61" s="2"/>
      <c r="AO61" s="2"/>
    </row>
    <row r="62" spans="1:41" ht="12.75">
      <c r="A62">
        <f t="shared" si="24"/>
        <v>30</v>
      </c>
      <c r="B62" s="2">
        <f t="shared" si="10"/>
        <v>2000000</v>
      </c>
      <c r="C62" s="2">
        <f t="shared" si="0"/>
        <v>1716000</v>
      </c>
      <c r="D62" s="2">
        <f t="shared" si="11"/>
        <v>22000000</v>
      </c>
      <c r="E62" s="2">
        <f t="shared" si="1"/>
        <v>3716000</v>
      </c>
      <c r="F62" s="2">
        <f t="shared" si="2"/>
        <v>4000000</v>
      </c>
      <c r="G62" s="2">
        <f t="shared" si="3"/>
        <v>7716000</v>
      </c>
      <c r="H62" s="2">
        <f t="shared" si="4"/>
        <v>810642.545641706</v>
      </c>
      <c r="I62" s="2"/>
      <c r="J62" s="2">
        <f t="shared" si="12"/>
        <v>30</v>
      </c>
      <c r="K62" s="2">
        <f t="shared" si="13"/>
        <v>6565473.487824076</v>
      </c>
      <c r="L62" s="2">
        <f t="shared" si="5"/>
        <v>6565473.487824076</v>
      </c>
      <c r="M62" s="2">
        <f t="shared" si="6"/>
        <v>3200000</v>
      </c>
      <c r="N62" s="2">
        <f t="shared" si="14"/>
        <v>9765473.487824075</v>
      </c>
      <c r="O62" s="2">
        <f t="shared" si="7"/>
        <v>1025960.1202133615</v>
      </c>
      <c r="P62" s="2">
        <f t="shared" si="15"/>
        <v>30</v>
      </c>
      <c r="Q62" s="2">
        <f t="shared" si="16"/>
        <v>810642.545641706</v>
      </c>
      <c r="R62" s="2">
        <f t="shared" si="17"/>
        <v>1025960.1202133615</v>
      </c>
      <c r="T62" s="3">
        <f t="shared" si="18"/>
        <v>9.518375320273872</v>
      </c>
      <c r="U62" s="3">
        <f t="shared" si="25"/>
        <v>1</v>
      </c>
      <c r="V62" s="3">
        <f t="shared" si="26"/>
        <v>1</v>
      </c>
      <c r="W62" s="3"/>
      <c r="X62" s="1">
        <f t="shared" si="19"/>
        <v>30</v>
      </c>
      <c r="Y62" s="2">
        <f t="shared" si="8"/>
        <v>390402.76044642035</v>
      </c>
      <c r="Z62" s="2">
        <f t="shared" si="9"/>
        <v>689768.292057133</v>
      </c>
      <c r="AB62">
        <f t="shared" si="27"/>
        <v>30</v>
      </c>
      <c r="AC62" s="2">
        <f t="shared" si="20"/>
        <v>7716000</v>
      </c>
      <c r="AD62" s="2">
        <f t="shared" si="21"/>
        <v>9765473.487824075</v>
      </c>
      <c r="AF62">
        <f t="shared" si="22"/>
        <v>30</v>
      </c>
      <c r="AG62" s="2">
        <f t="shared" si="28"/>
        <v>123793162.80228907</v>
      </c>
      <c r="AH62" s="2">
        <f t="shared" si="29"/>
        <v>112045043.17449622</v>
      </c>
      <c r="AI62" s="2">
        <f t="shared" si="23"/>
        <v>11748119.62779285</v>
      </c>
      <c r="AK62" s="2"/>
      <c r="AL62" s="2"/>
      <c r="AM62" s="2"/>
      <c r="AO62" s="2"/>
    </row>
    <row r="63" spans="1:41" ht="12.75">
      <c r="A63">
        <f>A62+1</f>
        <v>31</v>
      </c>
      <c r="B63" s="2">
        <f t="shared" si="10"/>
        <v>2000000</v>
      </c>
      <c r="C63" s="2">
        <f t="shared" si="0"/>
        <v>1560000</v>
      </c>
      <c r="D63" s="2">
        <f t="shared" si="11"/>
        <v>20000000</v>
      </c>
      <c r="E63" s="2">
        <f t="shared" si="1"/>
        <v>3560000</v>
      </c>
      <c r="F63" s="2">
        <f t="shared" si="2"/>
        <v>4000000</v>
      </c>
      <c r="G63" s="2">
        <f t="shared" si="3"/>
        <v>7560000</v>
      </c>
      <c r="H63" s="2">
        <f t="shared" si="4"/>
        <v>736784.0389787473</v>
      </c>
      <c r="I63" s="2"/>
      <c r="J63" s="2">
        <f t="shared" si="12"/>
        <v>31</v>
      </c>
      <c r="K63" s="2">
        <f t="shared" si="13"/>
        <v>6565473.487824076</v>
      </c>
      <c r="L63" s="2">
        <f t="shared" si="5"/>
        <v>6565473.487824076</v>
      </c>
      <c r="M63" s="2">
        <f t="shared" si="6"/>
        <v>3200000</v>
      </c>
      <c r="N63" s="2">
        <f t="shared" si="14"/>
        <v>9765473.487824075</v>
      </c>
      <c r="O63" s="2">
        <f t="shared" si="7"/>
        <v>951725.5289548805</v>
      </c>
      <c r="P63" s="2">
        <f t="shared" si="15"/>
        <v>31</v>
      </c>
      <c r="Q63" s="2">
        <f t="shared" si="16"/>
        <v>736784.0389787473</v>
      </c>
      <c r="R63" s="2">
        <f t="shared" si="17"/>
        <v>951725.5289548805</v>
      </c>
      <c r="T63" s="3">
        <f t="shared" si="18"/>
        <v>10.260808595255236</v>
      </c>
      <c r="U63" s="3">
        <f t="shared" si="25"/>
        <v>1</v>
      </c>
      <c r="V63" s="3">
        <f t="shared" si="26"/>
        <v>1</v>
      </c>
      <c r="W63" s="3"/>
      <c r="X63" s="1">
        <f t="shared" si="19"/>
        <v>31</v>
      </c>
      <c r="Y63" s="2">
        <f t="shared" si="8"/>
        <v>346951.21412226727</v>
      </c>
      <c r="Z63" s="2">
        <f t="shared" si="9"/>
        <v>639859.2690696967</v>
      </c>
      <c r="AB63">
        <f t="shared" si="27"/>
        <v>31</v>
      </c>
      <c r="AC63" s="2">
        <f t="shared" si="20"/>
        <v>7560000</v>
      </c>
      <c r="AD63" s="2">
        <f t="shared" si="21"/>
        <v>9765473.487824075</v>
      </c>
      <c r="AF63">
        <f t="shared" si="22"/>
        <v>31</v>
      </c>
      <c r="AG63" s="2">
        <f t="shared" si="28"/>
        <v>124529946.84126781</v>
      </c>
      <c r="AH63" s="2">
        <f t="shared" si="29"/>
        <v>112996768.7034511</v>
      </c>
      <c r="AI63" s="2">
        <f t="shared" si="23"/>
        <v>11533178.137816712</v>
      </c>
      <c r="AK63" s="2"/>
      <c r="AL63" s="2"/>
      <c r="AM63" s="2"/>
      <c r="AO63" s="2"/>
    </row>
    <row r="64" spans="1:41" ht="12.75">
      <c r="A64">
        <f aca="true" t="shared" si="30" ref="A64:A72">A63+1</f>
        <v>32</v>
      </c>
      <c r="B64" s="2">
        <f t="shared" si="10"/>
        <v>2000000</v>
      </c>
      <c r="C64" s="2">
        <f t="shared" si="0"/>
        <v>1404000</v>
      </c>
      <c r="D64" s="2">
        <f t="shared" si="11"/>
        <v>18000000</v>
      </c>
      <c r="E64" s="2">
        <f t="shared" si="1"/>
        <v>3404000</v>
      </c>
      <c r="F64" s="2">
        <f t="shared" si="2"/>
        <v>4000000</v>
      </c>
      <c r="G64" s="2">
        <f t="shared" si="3"/>
        <v>7404000</v>
      </c>
      <c r="H64" s="2">
        <f t="shared" si="4"/>
        <v>669369.7206023607</v>
      </c>
      <c r="I64" s="2"/>
      <c r="J64" s="2">
        <f t="shared" si="12"/>
        <v>32</v>
      </c>
      <c r="K64" s="2">
        <f t="shared" si="13"/>
        <v>6565473.487824076</v>
      </c>
      <c r="L64" s="2">
        <f t="shared" si="5"/>
        <v>6565473.487824076</v>
      </c>
      <c r="M64" s="2">
        <f t="shared" si="6"/>
        <v>3200000</v>
      </c>
      <c r="N64" s="2">
        <f t="shared" si="14"/>
        <v>9765473.487824075</v>
      </c>
      <c r="O64" s="2">
        <f t="shared" si="7"/>
        <v>882862.2717577743</v>
      </c>
      <c r="P64" s="2">
        <f t="shared" si="15"/>
        <v>32</v>
      </c>
      <c r="Q64" s="2">
        <f t="shared" si="16"/>
        <v>669369.7206023607</v>
      </c>
      <c r="R64" s="2">
        <f t="shared" si="17"/>
        <v>882862.2717577743</v>
      </c>
      <c r="T64" s="3">
        <f aca="true" t="shared" si="31" ref="T64:T72">$B$6^A64</f>
        <v>11.061151665685143</v>
      </c>
      <c r="U64" s="3">
        <f t="shared" si="25"/>
        <v>1</v>
      </c>
      <c r="V64" s="3">
        <f t="shared" si="26"/>
        <v>1</v>
      </c>
      <c r="W64" s="3"/>
      <c r="X64" s="1">
        <f t="shared" si="19"/>
        <v>32</v>
      </c>
      <c r="Y64" s="2">
        <f t="shared" si="8"/>
        <v>307743.7235184273</v>
      </c>
      <c r="Z64" s="2">
        <f t="shared" si="9"/>
        <v>593561.4740906277</v>
      </c>
      <c r="AB64">
        <f t="shared" si="27"/>
        <v>32</v>
      </c>
      <c r="AC64" s="2">
        <f t="shared" si="20"/>
        <v>7404000</v>
      </c>
      <c r="AD64" s="2">
        <f t="shared" si="21"/>
        <v>9765473.487824075</v>
      </c>
      <c r="AF64">
        <f t="shared" si="22"/>
        <v>32</v>
      </c>
      <c r="AG64" s="2">
        <f t="shared" si="28"/>
        <v>125199316.56187017</v>
      </c>
      <c r="AH64" s="2">
        <f t="shared" si="29"/>
        <v>113879630.97520888</v>
      </c>
      <c r="AI64" s="2">
        <f t="shared" si="23"/>
        <v>11319685.586661294</v>
      </c>
      <c r="AK64" s="2"/>
      <c r="AL64" s="2"/>
      <c r="AM64" s="2"/>
      <c r="AO64" s="2"/>
    </row>
    <row r="65" spans="1:41" ht="12.75">
      <c r="A65">
        <f t="shared" si="30"/>
        <v>33</v>
      </c>
      <c r="B65" s="2">
        <f t="shared" si="10"/>
        <v>2000000</v>
      </c>
      <c r="C65" s="2">
        <f t="shared" si="0"/>
        <v>1248000</v>
      </c>
      <c r="D65" s="2">
        <f t="shared" si="11"/>
        <v>16000000</v>
      </c>
      <c r="E65" s="2">
        <f t="shared" si="1"/>
        <v>3248000</v>
      </c>
      <c r="F65" s="2">
        <f t="shared" si="2"/>
        <v>4000000</v>
      </c>
      <c r="G65" s="2">
        <f t="shared" si="3"/>
        <v>7248000</v>
      </c>
      <c r="H65" s="2">
        <f t="shared" si="4"/>
        <v>607853.7168052756</v>
      </c>
      <c r="I65" s="2"/>
      <c r="J65" s="2">
        <f t="shared" si="12"/>
        <v>33</v>
      </c>
      <c r="K65" s="2">
        <f t="shared" si="13"/>
        <v>6565473.487824076</v>
      </c>
      <c r="L65" s="2">
        <f t="shared" si="5"/>
        <v>6565473.487824076</v>
      </c>
      <c r="M65" s="2">
        <f t="shared" si="6"/>
        <v>3200000</v>
      </c>
      <c r="N65" s="2">
        <f t="shared" si="14"/>
        <v>9765473.487824075</v>
      </c>
      <c r="O65" s="2">
        <f t="shared" si="7"/>
        <v>818981.6992187145</v>
      </c>
      <c r="P65" s="2">
        <f t="shared" si="15"/>
        <v>33</v>
      </c>
      <c r="Q65" s="2">
        <f t="shared" si="16"/>
        <v>607853.7168052756</v>
      </c>
      <c r="R65" s="2">
        <f t="shared" si="17"/>
        <v>818981.6992187145</v>
      </c>
      <c r="T65" s="3">
        <f t="shared" si="31"/>
        <v>11.923921495608585</v>
      </c>
      <c r="U65" s="3">
        <f t="shared" si="25"/>
        <v>1</v>
      </c>
      <c r="V65" s="3">
        <f t="shared" si="26"/>
        <v>1</v>
      </c>
      <c r="W65" s="3"/>
      <c r="X65" s="1">
        <f t="shared" si="19"/>
        <v>33</v>
      </c>
      <c r="Y65" s="2">
        <f t="shared" si="8"/>
        <v>272393.60819309263</v>
      </c>
      <c r="Z65" s="2">
        <f t="shared" si="9"/>
        <v>550613.6123289681</v>
      </c>
      <c r="AB65">
        <f t="shared" si="27"/>
        <v>33</v>
      </c>
      <c r="AC65" s="2">
        <f t="shared" si="20"/>
        <v>7248000</v>
      </c>
      <c r="AD65" s="2">
        <f t="shared" si="21"/>
        <v>9765473.487824075</v>
      </c>
      <c r="AF65">
        <f t="shared" si="22"/>
        <v>33</v>
      </c>
      <c r="AG65" s="2">
        <f t="shared" si="28"/>
        <v>125807170.27867545</v>
      </c>
      <c r="AH65" s="2">
        <f t="shared" si="29"/>
        <v>114698612.6744276</v>
      </c>
      <c r="AI65" s="2">
        <f t="shared" si="23"/>
        <v>11108557.604247853</v>
      </c>
      <c r="AK65" s="2"/>
      <c r="AL65" s="2"/>
      <c r="AM65" s="2"/>
      <c r="AO65" s="2"/>
    </row>
    <row r="66" spans="1:41" ht="12.75">
      <c r="A66">
        <f t="shared" si="30"/>
        <v>34</v>
      </c>
      <c r="B66" s="2">
        <f t="shared" si="10"/>
        <v>2000000</v>
      </c>
      <c r="C66" s="2">
        <f t="shared" si="0"/>
        <v>1092000</v>
      </c>
      <c r="D66" s="2">
        <f t="shared" si="11"/>
        <v>14000000</v>
      </c>
      <c r="E66" s="2">
        <f t="shared" si="1"/>
        <v>3092000</v>
      </c>
      <c r="F66" s="2">
        <f t="shared" si="2"/>
        <v>4000000</v>
      </c>
      <c r="G66" s="2">
        <f t="shared" si="3"/>
        <v>7092000</v>
      </c>
      <c r="H66" s="2">
        <f t="shared" si="4"/>
        <v>551735.4105467538</v>
      </c>
      <c r="I66" s="2"/>
      <c r="J66" s="2">
        <f t="shared" si="12"/>
        <v>34</v>
      </c>
      <c r="K66" s="2">
        <f t="shared" si="13"/>
        <v>6565473.487824076</v>
      </c>
      <c r="L66" s="2">
        <f t="shared" si="5"/>
        <v>6565473.487824076</v>
      </c>
      <c r="M66" s="2">
        <f t="shared" si="6"/>
        <v>3200000</v>
      </c>
      <c r="N66" s="2">
        <f t="shared" si="14"/>
        <v>9765473.487824075</v>
      </c>
      <c r="O66" s="2">
        <f t="shared" si="7"/>
        <v>759723.2831342436</v>
      </c>
      <c r="P66" s="2">
        <f t="shared" si="15"/>
        <v>34</v>
      </c>
      <c r="Q66" s="2">
        <f t="shared" si="16"/>
        <v>551735.4105467538</v>
      </c>
      <c r="R66" s="2">
        <f t="shared" si="17"/>
        <v>759723.2831342436</v>
      </c>
      <c r="T66" s="3">
        <f t="shared" si="31"/>
        <v>12.853987372266054</v>
      </c>
      <c r="U66" s="3">
        <f t="shared" si="25"/>
        <v>1</v>
      </c>
      <c r="V66" s="3">
        <f t="shared" si="26"/>
        <v>1</v>
      </c>
      <c r="W66" s="3"/>
      <c r="X66" s="1">
        <f t="shared" si="19"/>
        <v>34</v>
      </c>
      <c r="Y66" s="2">
        <f t="shared" si="8"/>
        <v>240547.9257488103</v>
      </c>
      <c r="Z66" s="2">
        <f t="shared" si="9"/>
        <v>510773.29529588885</v>
      </c>
      <c r="AB66">
        <f t="shared" si="27"/>
        <v>34</v>
      </c>
      <c r="AC66" s="2">
        <f t="shared" si="20"/>
        <v>7092000</v>
      </c>
      <c r="AD66" s="2">
        <f t="shared" si="21"/>
        <v>9765473.487824075</v>
      </c>
      <c r="AF66">
        <f t="shared" si="22"/>
        <v>34</v>
      </c>
      <c r="AG66" s="2">
        <f t="shared" si="28"/>
        <v>126358905.6892222</v>
      </c>
      <c r="AH66" s="2">
        <f t="shared" si="29"/>
        <v>115458335.95756184</v>
      </c>
      <c r="AI66" s="2">
        <f t="shared" si="23"/>
        <v>10900569.731660366</v>
      </c>
      <c r="AK66" s="2"/>
      <c r="AL66" s="2"/>
      <c r="AM66" s="2"/>
      <c r="AO66" s="2"/>
    </row>
    <row r="67" spans="1:41" ht="12.75">
      <c r="A67">
        <f t="shared" si="30"/>
        <v>35</v>
      </c>
      <c r="B67" s="2">
        <f t="shared" si="10"/>
        <v>2000000</v>
      </c>
      <c r="C67" s="2">
        <f t="shared" si="0"/>
        <v>936000</v>
      </c>
      <c r="D67" s="2">
        <f t="shared" si="11"/>
        <v>12000000</v>
      </c>
      <c r="E67" s="2">
        <f t="shared" si="1"/>
        <v>2936000</v>
      </c>
      <c r="F67" s="2">
        <f t="shared" si="2"/>
        <v>4000000</v>
      </c>
      <c r="G67" s="2">
        <f t="shared" si="3"/>
        <v>6936000</v>
      </c>
      <c r="H67" s="2">
        <f t="shared" si="4"/>
        <v>500555.7501295305</v>
      </c>
      <c r="I67" s="2"/>
      <c r="J67" s="2">
        <f t="shared" si="12"/>
        <v>35</v>
      </c>
      <c r="K67" s="2">
        <f t="shared" si="13"/>
        <v>6565473.487824076</v>
      </c>
      <c r="L67" s="2">
        <f t="shared" si="5"/>
        <v>6565473.487824076</v>
      </c>
      <c r="M67" s="2">
        <f t="shared" si="6"/>
        <v>3200000</v>
      </c>
      <c r="N67" s="2">
        <f t="shared" si="14"/>
        <v>9765473.487824075</v>
      </c>
      <c r="O67" s="2">
        <f t="shared" si="7"/>
        <v>704752.5817571832</v>
      </c>
      <c r="P67" s="2">
        <f t="shared" si="15"/>
        <v>35</v>
      </c>
      <c r="Q67" s="2">
        <f t="shared" si="16"/>
        <v>500555.7501295305</v>
      </c>
      <c r="R67" s="2">
        <f t="shared" si="17"/>
        <v>704752.5817571832</v>
      </c>
      <c r="T67" s="3">
        <f t="shared" si="31"/>
        <v>13.856598387302808</v>
      </c>
      <c r="U67" s="3">
        <f t="shared" si="25"/>
        <v>1</v>
      </c>
      <c r="V67" s="3">
        <f t="shared" si="26"/>
        <v>1</v>
      </c>
      <c r="W67" s="3"/>
      <c r="X67" s="1">
        <f t="shared" si="19"/>
        <v>35</v>
      </c>
      <c r="Y67" s="2">
        <f t="shared" si="8"/>
        <v>211884.61395333067</v>
      </c>
      <c r="Z67" s="2">
        <f t="shared" si="9"/>
        <v>473815.67281622335</v>
      </c>
      <c r="AB67">
        <f t="shared" si="27"/>
        <v>35</v>
      </c>
      <c r="AC67" s="2">
        <f t="shared" si="20"/>
        <v>6936000</v>
      </c>
      <c r="AD67" s="2">
        <f t="shared" si="21"/>
        <v>9765473.487824075</v>
      </c>
      <c r="AF67">
        <f t="shared" si="22"/>
        <v>35</v>
      </c>
      <c r="AG67" s="2">
        <f t="shared" si="28"/>
        <v>126859461.43935174</v>
      </c>
      <c r="AH67" s="2">
        <f t="shared" si="29"/>
        <v>116163088.53931902</v>
      </c>
      <c r="AI67" s="2">
        <f t="shared" si="23"/>
        <v>10696372.900032714</v>
      </c>
      <c r="AK67" s="2"/>
      <c r="AL67" s="2"/>
      <c r="AM67" s="2"/>
      <c r="AO67" s="2"/>
    </row>
    <row r="68" spans="1:41" ht="12.75">
      <c r="A68">
        <f t="shared" si="30"/>
        <v>36</v>
      </c>
      <c r="B68" s="2">
        <f t="shared" si="10"/>
        <v>2000000</v>
      </c>
      <c r="C68" s="2">
        <f t="shared" si="0"/>
        <v>780000</v>
      </c>
      <c r="D68" s="2">
        <f t="shared" si="11"/>
        <v>10000000</v>
      </c>
      <c r="E68" s="2">
        <f t="shared" si="1"/>
        <v>2780000</v>
      </c>
      <c r="F68" s="2">
        <f t="shared" si="2"/>
        <v>4000000</v>
      </c>
      <c r="G68" s="2">
        <f t="shared" si="3"/>
        <v>6780000</v>
      </c>
      <c r="H68" s="2">
        <f t="shared" si="4"/>
        <v>453893.85511934943</v>
      </c>
      <c r="I68" s="2"/>
      <c r="J68" s="2">
        <f t="shared" si="12"/>
        <v>36</v>
      </c>
      <c r="K68" s="2">
        <f t="shared" si="13"/>
        <v>6565473.487824076</v>
      </c>
      <c r="L68" s="2">
        <f t="shared" si="5"/>
        <v>6565473.487824076</v>
      </c>
      <c r="M68" s="2">
        <f t="shared" si="6"/>
        <v>3200000</v>
      </c>
      <c r="N68" s="2">
        <f t="shared" si="14"/>
        <v>9765473.487824075</v>
      </c>
      <c r="O68" s="2">
        <f t="shared" si="7"/>
        <v>653759.3522793907</v>
      </c>
      <c r="P68" s="2">
        <f t="shared" si="15"/>
        <v>36</v>
      </c>
      <c r="Q68" s="2">
        <f t="shared" si="16"/>
        <v>453893.85511934943</v>
      </c>
      <c r="R68" s="2">
        <f t="shared" si="17"/>
        <v>653759.3522793907</v>
      </c>
      <c r="T68" s="3">
        <f t="shared" si="31"/>
        <v>14.937413061512428</v>
      </c>
      <c r="U68" s="3">
        <f t="shared" si="25"/>
        <v>1</v>
      </c>
      <c r="V68" s="3">
        <f t="shared" si="26"/>
        <v>1</v>
      </c>
      <c r="W68" s="3"/>
      <c r="X68" s="1">
        <f t="shared" si="19"/>
        <v>36</v>
      </c>
      <c r="Y68" s="2">
        <f t="shared" si="8"/>
        <v>186109.86979819933</v>
      </c>
      <c r="Z68" s="2">
        <f t="shared" si="9"/>
        <v>439532.16402247065</v>
      </c>
      <c r="AB68">
        <f t="shared" si="27"/>
        <v>36</v>
      </c>
      <c r="AC68" s="2">
        <f t="shared" si="20"/>
        <v>6780000</v>
      </c>
      <c r="AD68" s="2">
        <f t="shared" si="21"/>
        <v>9765473.487824075</v>
      </c>
      <c r="AF68">
        <f t="shared" si="22"/>
        <v>36</v>
      </c>
      <c r="AG68" s="2">
        <f t="shared" si="28"/>
        <v>127313355.29447109</v>
      </c>
      <c r="AH68" s="2">
        <f t="shared" si="29"/>
        <v>116816847.89159842</v>
      </c>
      <c r="AI68" s="2">
        <f t="shared" si="23"/>
        <v>10496507.402872667</v>
      </c>
      <c r="AK68" s="2"/>
      <c r="AL68" s="2"/>
      <c r="AM68" s="2"/>
      <c r="AO68" s="2"/>
    </row>
    <row r="69" spans="1:41" ht="12.75">
      <c r="A69">
        <f t="shared" si="30"/>
        <v>37</v>
      </c>
      <c r="B69" s="2">
        <f t="shared" si="10"/>
        <v>2000000</v>
      </c>
      <c r="C69" s="2">
        <f t="shared" si="0"/>
        <v>624000</v>
      </c>
      <c r="D69" s="2">
        <f t="shared" si="11"/>
        <v>8000000</v>
      </c>
      <c r="E69" s="2">
        <f t="shared" si="1"/>
        <v>2624000</v>
      </c>
      <c r="F69" s="2">
        <f t="shared" si="2"/>
        <v>4000000</v>
      </c>
      <c r="G69" s="2">
        <f t="shared" si="3"/>
        <v>6624000</v>
      </c>
      <c r="H69" s="2">
        <f t="shared" si="4"/>
        <v>411363.8958180191</v>
      </c>
      <c r="I69" s="2"/>
      <c r="J69" s="2">
        <f t="shared" si="12"/>
        <v>37</v>
      </c>
      <c r="K69" s="2">
        <f t="shared" si="13"/>
        <v>6565473.487824076</v>
      </c>
      <c r="L69" s="2">
        <f t="shared" si="5"/>
        <v>6565473.487824076</v>
      </c>
      <c r="M69" s="2">
        <f t="shared" si="6"/>
        <v>3200000</v>
      </c>
      <c r="N69" s="2">
        <f t="shared" si="14"/>
        <v>9765473.487824075</v>
      </c>
      <c r="O69" s="2">
        <f t="shared" si="7"/>
        <v>606455.7998881175</v>
      </c>
      <c r="P69" s="2">
        <f t="shared" si="15"/>
        <v>37</v>
      </c>
      <c r="Q69" s="2">
        <f t="shared" si="16"/>
        <v>411363.8958180191</v>
      </c>
      <c r="R69" s="2">
        <f t="shared" si="17"/>
        <v>606455.7998881175</v>
      </c>
      <c r="T69" s="3">
        <f t="shared" si="31"/>
        <v>16.102531280310398</v>
      </c>
      <c r="U69" s="3">
        <f t="shared" si="25"/>
        <v>1</v>
      </c>
      <c r="V69" s="3">
        <f t="shared" si="26"/>
        <v>1</v>
      </c>
      <c r="W69" s="3"/>
      <c r="X69" s="1">
        <f t="shared" si="19"/>
        <v>37</v>
      </c>
      <c r="Y69" s="2">
        <f t="shared" si="8"/>
        <v>162955.74616945683</v>
      </c>
      <c r="Z69" s="2">
        <f t="shared" si="9"/>
        <v>407729.28016926773</v>
      </c>
      <c r="AB69">
        <f t="shared" si="27"/>
        <v>37</v>
      </c>
      <c r="AC69" s="2">
        <f t="shared" si="20"/>
        <v>6624000</v>
      </c>
      <c r="AD69" s="2">
        <f t="shared" si="21"/>
        <v>9765473.487824075</v>
      </c>
      <c r="AF69">
        <f t="shared" si="22"/>
        <v>37</v>
      </c>
      <c r="AG69" s="2">
        <f t="shared" si="28"/>
        <v>127724719.19028911</v>
      </c>
      <c r="AH69" s="2">
        <f t="shared" si="29"/>
        <v>117423303.69148654</v>
      </c>
      <c r="AI69" s="2">
        <f t="shared" si="23"/>
        <v>10301415.498802572</v>
      </c>
      <c r="AK69" s="2"/>
      <c r="AL69" s="2"/>
      <c r="AM69" s="2"/>
      <c r="AO69" s="2"/>
    </row>
    <row r="70" spans="1:41" ht="12.75">
      <c r="A70">
        <f t="shared" si="30"/>
        <v>38</v>
      </c>
      <c r="B70" s="2">
        <f t="shared" si="10"/>
        <v>2000000</v>
      </c>
      <c r="C70" s="2">
        <f t="shared" si="0"/>
        <v>468000</v>
      </c>
      <c r="D70" s="2">
        <f t="shared" si="11"/>
        <v>6000000</v>
      </c>
      <c r="E70" s="2">
        <f t="shared" si="1"/>
        <v>2468000</v>
      </c>
      <c r="F70" s="2">
        <f t="shared" si="2"/>
        <v>4000000</v>
      </c>
      <c r="G70" s="2">
        <f t="shared" si="3"/>
        <v>6468000</v>
      </c>
      <c r="H70" s="2">
        <f t="shared" si="4"/>
        <v>372612.22447284334</v>
      </c>
      <c r="I70" s="2"/>
      <c r="J70" s="2">
        <f t="shared" si="12"/>
        <v>38</v>
      </c>
      <c r="K70" s="2">
        <f t="shared" si="13"/>
        <v>6565473.487824076</v>
      </c>
      <c r="L70" s="2">
        <f t="shared" si="5"/>
        <v>6565473.487824076</v>
      </c>
      <c r="M70" s="2">
        <f t="shared" si="6"/>
        <v>3200000</v>
      </c>
      <c r="N70" s="2">
        <f t="shared" si="14"/>
        <v>9765473.487824075</v>
      </c>
      <c r="O70" s="2">
        <f t="shared" si="7"/>
        <v>562574.9535140236</v>
      </c>
      <c r="P70" s="2">
        <f t="shared" si="15"/>
        <v>38</v>
      </c>
      <c r="Q70" s="2">
        <f t="shared" si="16"/>
        <v>372612.22447284334</v>
      </c>
      <c r="R70" s="2">
        <f t="shared" si="17"/>
        <v>562574.9535140236</v>
      </c>
      <c r="T70" s="3">
        <f t="shared" si="31"/>
        <v>17.35852872017461</v>
      </c>
      <c r="U70" s="3">
        <f t="shared" si="25"/>
        <v>1</v>
      </c>
      <c r="V70" s="3">
        <f t="shared" si="26"/>
        <v>1</v>
      </c>
      <c r="W70" s="3"/>
      <c r="X70" s="1">
        <f t="shared" si="19"/>
        <v>38</v>
      </c>
      <c r="Y70" s="2">
        <f t="shared" si="8"/>
        <v>142177.94836100453</v>
      </c>
      <c r="Z70" s="2">
        <f t="shared" si="9"/>
        <v>378227.5326245526</v>
      </c>
      <c r="AB70">
        <f t="shared" si="27"/>
        <v>38</v>
      </c>
      <c r="AC70" s="2">
        <f t="shared" si="20"/>
        <v>6468000</v>
      </c>
      <c r="AD70" s="2">
        <f t="shared" si="21"/>
        <v>9765473.487824075</v>
      </c>
      <c r="AF70">
        <f t="shared" si="22"/>
        <v>38</v>
      </c>
      <c r="AG70" s="2">
        <f t="shared" si="28"/>
        <v>128097331.41476196</v>
      </c>
      <c r="AH70" s="2">
        <f t="shared" si="29"/>
        <v>117985878.64500056</v>
      </c>
      <c r="AI70" s="2">
        <f t="shared" si="23"/>
        <v>10111452.769761398</v>
      </c>
      <c r="AK70" s="2"/>
      <c r="AL70" s="2"/>
      <c r="AM70" s="2"/>
      <c r="AO70" s="2"/>
    </row>
    <row r="71" spans="1:41" ht="12.75">
      <c r="A71">
        <f t="shared" si="30"/>
        <v>39</v>
      </c>
      <c r="B71" s="2">
        <f t="shared" si="10"/>
        <v>2000000</v>
      </c>
      <c r="C71" s="2">
        <f t="shared" si="0"/>
        <v>312000</v>
      </c>
      <c r="D71" s="2">
        <f t="shared" si="11"/>
        <v>4000000</v>
      </c>
      <c r="E71" s="2">
        <f t="shared" si="1"/>
        <v>2312000</v>
      </c>
      <c r="F71" s="2">
        <f t="shared" si="2"/>
        <v>4000000</v>
      </c>
      <c r="G71" s="2">
        <f t="shared" si="3"/>
        <v>6312000</v>
      </c>
      <c r="H71" s="2">
        <f t="shared" si="4"/>
        <v>337314.7381303169</v>
      </c>
      <c r="I71" s="2"/>
      <c r="J71" s="2">
        <f t="shared" si="12"/>
        <v>39</v>
      </c>
      <c r="K71" s="2">
        <f t="shared" si="13"/>
        <v>6565473.487824076</v>
      </c>
      <c r="L71" s="2">
        <f t="shared" si="5"/>
        <v>6565473.487824076</v>
      </c>
      <c r="M71" s="2">
        <f t="shared" si="6"/>
        <v>3200000</v>
      </c>
      <c r="N71" s="2">
        <f t="shared" si="14"/>
        <v>9765473.487824075</v>
      </c>
      <c r="O71" s="2">
        <f t="shared" si="7"/>
        <v>521869.159103918</v>
      </c>
      <c r="P71" s="2">
        <f t="shared" si="15"/>
        <v>39</v>
      </c>
      <c r="Q71" s="2">
        <f t="shared" si="16"/>
        <v>337314.7381303169</v>
      </c>
      <c r="R71" s="2">
        <f t="shared" si="17"/>
        <v>521869.159103918</v>
      </c>
      <c r="T71" s="3">
        <f t="shared" si="31"/>
        <v>18.71249396034823</v>
      </c>
      <c r="U71" s="3">
        <f t="shared" si="25"/>
        <v>1</v>
      </c>
      <c r="V71" s="3">
        <f t="shared" si="26"/>
        <v>1</v>
      </c>
      <c r="W71" s="3"/>
      <c r="X71" s="1">
        <f t="shared" si="19"/>
        <v>39</v>
      </c>
      <c r="Y71" s="2">
        <f t="shared" si="8"/>
        <v>123553.81409336069</v>
      </c>
      <c r="Z71" s="2">
        <f t="shared" si="9"/>
        <v>350860.4198743531</v>
      </c>
      <c r="AB71">
        <f t="shared" si="27"/>
        <v>39</v>
      </c>
      <c r="AC71" s="2">
        <f t="shared" si="20"/>
        <v>6312000</v>
      </c>
      <c r="AD71" s="2">
        <f t="shared" si="21"/>
        <v>9765473.487824075</v>
      </c>
      <c r="AF71">
        <f t="shared" si="22"/>
        <v>39</v>
      </c>
      <c r="AG71" s="2">
        <f t="shared" si="28"/>
        <v>128434646.15289228</v>
      </c>
      <c r="AH71" s="2">
        <f t="shared" si="29"/>
        <v>118507747.80410448</v>
      </c>
      <c r="AI71" s="2">
        <f t="shared" si="23"/>
        <v>9926898.3487878</v>
      </c>
      <c r="AK71" s="2"/>
      <c r="AL71" s="2"/>
      <c r="AM71" s="2"/>
      <c r="AO71" s="2"/>
    </row>
    <row r="72" spans="1:41" ht="12.75">
      <c r="A72">
        <f t="shared" si="30"/>
        <v>40</v>
      </c>
      <c r="B72" s="2">
        <f t="shared" si="10"/>
        <v>2000000</v>
      </c>
      <c r="C72" s="2">
        <f t="shared" si="0"/>
        <v>156000</v>
      </c>
      <c r="D72" s="2">
        <f t="shared" si="11"/>
        <v>2000000</v>
      </c>
      <c r="E72" s="2">
        <f t="shared" si="1"/>
        <v>2156000</v>
      </c>
      <c r="F72" s="2">
        <f t="shared" si="2"/>
        <v>4000000</v>
      </c>
      <c r="G72" s="2">
        <f t="shared" si="3"/>
        <v>6156000</v>
      </c>
      <c r="H72" s="2">
        <f t="shared" si="4"/>
        <v>305174.45463161</v>
      </c>
      <c r="I72" s="2"/>
      <c r="J72" s="2">
        <f t="shared" si="12"/>
        <v>40</v>
      </c>
      <c r="K72" s="2">
        <f t="shared" si="13"/>
        <v>6565473.487824076</v>
      </c>
      <c r="L72" s="2">
        <f t="shared" si="5"/>
        <v>6565473.487824076</v>
      </c>
      <c r="M72" s="2">
        <f t="shared" si="6"/>
        <v>3200000</v>
      </c>
      <c r="N72" s="2">
        <f t="shared" si="14"/>
        <v>9765473.487824075</v>
      </c>
      <c r="O72" s="2">
        <f t="shared" si="7"/>
        <v>484108.68191458064</v>
      </c>
      <c r="P72" s="2">
        <f t="shared" si="15"/>
        <v>40</v>
      </c>
      <c r="Q72" s="2">
        <f t="shared" si="16"/>
        <v>305174.45463161</v>
      </c>
      <c r="R72" s="2">
        <f t="shared" si="17"/>
        <v>484108.68191458064</v>
      </c>
      <c r="T72" s="3">
        <f t="shared" si="31"/>
        <v>20.172068489255395</v>
      </c>
      <c r="U72" s="3">
        <f t="shared" si="25"/>
        <v>1</v>
      </c>
      <c r="V72" s="3">
        <f t="shared" si="26"/>
        <v>1</v>
      </c>
      <c r="W72" s="3"/>
      <c r="X72" s="1">
        <f t="shared" si="19"/>
        <v>40</v>
      </c>
      <c r="Y72" s="2">
        <f t="shared" si="8"/>
        <v>106880.4620184781</v>
      </c>
      <c r="Z72" s="2">
        <f t="shared" si="9"/>
        <v>325473.48782407516</v>
      </c>
      <c r="AB72">
        <f t="shared" si="27"/>
        <v>40</v>
      </c>
      <c r="AC72" s="2">
        <f t="shared" si="20"/>
        <v>6156000</v>
      </c>
      <c r="AD72" s="2">
        <f t="shared" si="21"/>
        <v>9765473.487824075</v>
      </c>
      <c r="AF72">
        <f t="shared" si="22"/>
        <v>40</v>
      </c>
      <c r="AG72" s="2">
        <f t="shared" si="28"/>
        <v>128739820.60752389</v>
      </c>
      <c r="AH72" s="2">
        <f t="shared" si="29"/>
        <v>118991856.48601906</v>
      </c>
      <c r="AI72" s="2">
        <f t="shared" si="23"/>
        <v>9747964.121504828</v>
      </c>
      <c r="AK72" s="2"/>
      <c r="AL72" s="2"/>
      <c r="AM72" s="2"/>
      <c r="AO72" s="2"/>
    </row>
    <row r="73" spans="2:34" ht="12.75">
      <c r="B73" s="2"/>
      <c r="C73" s="2"/>
      <c r="D73" s="2"/>
      <c r="E73" s="2"/>
      <c r="F73" s="2"/>
      <c r="G73" s="2"/>
      <c r="H73" s="2"/>
      <c r="I73" s="2"/>
      <c r="J73" s="2"/>
      <c r="K73" s="2"/>
      <c r="M73" s="2"/>
      <c r="N73" s="2"/>
      <c r="O73" s="2"/>
      <c r="P73" s="2"/>
      <c r="Q73" s="17"/>
      <c r="R73" s="17"/>
      <c r="T73" s="3"/>
      <c r="U73" s="3"/>
      <c r="V73" s="3"/>
      <c r="W73" s="3"/>
      <c r="X73" s="3"/>
      <c r="Y73" s="2"/>
      <c r="Z73" s="2"/>
      <c r="AC73" s="2"/>
      <c r="AD73" s="2"/>
      <c r="AG73" s="2"/>
      <c r="AH73" s="2"/>
    </row>
    <row r="74" spans="1:41" ht="25.5">
      <c r="A74" s="5" t="s">
        <v>0</v>
      </c>
      <c r="B74" s="2">
        <f>SUM(B33:B72)</f>
        <v>80000000</v>
      </c>
      <c r="C74" s="2">
        <f>SUM(C33:C72)</f>
        <v>127920000</v>
      </c>
      <c r="D74" s="2"/>
      <c r="E74" s="2">
        <f>SUM(E33:E72)</f>
        <v>207920000</v>
      </c>
      <c r="F74" s="2">
        <f>SUM(F33:F72)</f>
        <v>160000000</v>
      </c>
      <c r="G74" s="2">
        <f>SUM(G33:G72)</f>
        <v>367920000</v>
      </c>
      <c r="H74" s="2">
        <f>SUM(H33:H72)</f>
        <v>128739820.60752389</v>
      </c>
      <c r="I74" s="2"/>
      <c r="J74" s="2"/>
      <c r="K74" s="2">
        <f>SUM(K33:K72)</f>
        <v>262618939.5129632</v>
      </c>
      <c r="L74" s="2">
        <f>SUM(L33:L72)</f>
        <v>262618939.5129632</v>
      </c>
      <c r="M74" s="2">
        <f>SUM(M33:M72)</f>
        <v>128000000</v>
      </c>
      <c r="N74" s="2">
        <f>SUM(N33:N72)</f>
        <v>390618939.51296324</v>
      </c>
      <c r="O74" s="2">
        <f>SUM(O33:O72)</f>
        <v>118991856.48601906</v>
      </c>
      <c r="P74" s="2"/>
      <c r="Q74" s="2">
        <f>SUM(Q33:Q72)</f>
        <v>128739820.60752389</v>
      </c>
      <c r="R74" s="2">
        <f>SUM(R33:R72)</f>
        <v>118991856.48601906</v>
      </c>
      <c r="S74" s="5"/>
      <c r="T74" s="3"/>
      <c r="U74" s="3"/>
      <c r="V74" s="3"/>
      <c r="W74" s="3"/>
      <c r="X74" s="23" t="s">
        <v>19</v>
      </c>
      <c r="Y74" s="2">
        <f>SUM(Y33:Y72)</f>
        <v>79999999.99999999</v>
      </c>
      <c r="Z74" s="2">
        <f>SUM(Z33:Z72)</f>
        <v>79999999.99999993</v>
      </c>
      <c r="AC74" s="2">
        <f>SUM(AC33:AC72)</f>
        <v>367920000</v>
      </c>
      <c r="AD74" s="2">
        <f>SUM(AD33:AD72)</f>
        <v>390618939.51296324</v>
      </c>
      <c r="AF74" t="s">
        <v>46</v>
      </c>
      <c r="AG74" s="2">
        <f>AG72</f>
        <v>128739820.60752389</v>
      </c>
      <c r="AH74" s="2">
        <f>AH72</f>
        <v>118991856.48601906</v>
      </c>
      <c r="AI74" s="2">
        <f>AI72</f>
        <v>9747964.121504828</v>
      </c>
      <c r="AL74" s="2"/>
      <c r="AM74" s="2"/>
      <c r="AO74" s="2"/>
    </row>
    <row r="75" spans="2:26" ht="25.5">
      <c r="B75" s="2"/>
      <c r="C75" s="2"/>
      <c r="D75" s="2"/>
      <c r="E75" s="2"/>
      <c r="F75" s="2"/>
      <c r="G75" s="2"/>
      <c r="H75" s="2"/>
      <c r="I75" s="2"/>
      <c r="J75" s="2"/>
      <c r="K75" s="2"/>
      <c r="M75" s="2"/>
      <c r="N75" s="2"/>
      <c r="O75" s="2"/>
      <c r="P75" s="2"/>
      <c r="Q75" s="2"/>
      <c r="R75" s="2"/>
      <c r="X75" s="24" t="s">
        <v>18</v>
      </c>
      <c r="Y75" s="2">
        <f>Y74-B11</f>
        <v>0</v>
      </c>
      <c r="Z75" s="2">
        <f>Z74-B11</f>
        <v>0</v>
      </c>
    </row>
    <row r="76" spans="2:29" ht="25.5">
      <c r="B76" s="2"/>
      <c r="C76" s="2"/>
      <c r="D76" s="2"/>
      <c r="E76" s="2"/>
      <c r="F76" s="2"/>
      <c r="G76" s="2"/>
      <c r="H76" s="2"/>
      <c r="I76" s="2"/>
      <c r="J76" s="2"/>
      <c r="K76" s="2"/>
      <c r="L76" s="2"/>
      <c r="M76" s="2"/>
      <c r="N76" s="2"/>
      <c r="O76" s="2"/>
      <c r="P76" s="2"/>
      <c r="Q76" s="25" t="s">
        <v>20</v>
      </c>
      <c r="R76" s="26">
        <f>(Q74/R74)*100-100</f>
        <v>8.192127099597073</v>
      </c>
      <c r="S76" s="2"/>
      <c r="AC76" s="1"/>
    </row>
    <row r="77" spans="2:29" ht="12.75">
      <c r="B77" s="2"/>
      <c r="C77" s="2"/>
      <c r="D77" s="2"/>
      <c r="E77" s="2"/>
      <c r="F77" s="2"/>
      <c r="G77" s="2"/>
      <c r="H77" s="2"/>
      <c r="I77" s="2"/>
      <c r="J77" s="2"/>
      <c r="K77" s="2"/>
      <c r="L77" s="2"/>
      <c r="M77" s="2"/>
      <c r="N77" s="2"/>
      <c r="O77" s="2"/>
      <c r="P77" s="2"/>
      <c r="R77" s="2"/>
      <c r="S77" s="2"/>
      <c r="AC77" s="1"/>
    </row>
    <row r="78" spans="2:19" ht="12.75">
      <c r="B78" s="2"/>
      <c r="C78" s="2"/>
      <c r="D78" s="2"/>
      <c r="E78" s="2"/>
      <c r="F78" s="2"/>
      <c r="G78" s="2"/>
      <c r="H78" s="2"/>
      <c r="I78" s="2"/>
      <c r="J78" s="2"/>
      <c r="K78" s="2"/>
      <c r="L78" s="2"/>
      <c r="M78" s="2"/>
      <c r="N78" s="2"/>
      <c r="O78" s="2"/>
      <c r="P78" s="2"/>
      <c r="Q78" s="2"/>
      <c r="R78" s="2"/>
      <c r="S78" s="2"/>
    </row>
    <row r="79" spans="2:19" ht="12.75">
      <c r="B79" s="2"/>
      <c r="C79" s="2"/>
      <c r="D79" s="2"/>
      <c r="E79" s="2"/>
      <c r="F79" s="2"/>
      <c r="G79" s="2"/>
      <c r="H79" s="2"/>
      <c r="I79" s="2"/>
      <c r="J79" s="2"/>
      <c r="K79" s="2"/>
      <c r="L79" s="2"/>
      <c r="M79" s="2"/>
      <c r="N79" s="2"/>
      <c r="O79" s="2"/>
      <c r="P79" s="2"/>
      <c r="Q79" s="2"/>
      <c r="R79" s="2"/>
      <c r="S79" s="2"/>
    </row>
    <row r="80" spans="2:19" ht="12.75">
      <c r="B80" s="2"/>
      <c r="C80" s="2"/>
      <c r="D80" s="2"/>
      <c r="E80" s="2"/>
      <c r="F80" s="2"/>
      <c r="G80" s="2"/>
      <c r="H80" s="2"/>
      <c r="I80" s="2"/>
      <c r="J80" s="2"/>
      <c r="K80" s="2"/>
      <c r="L80" s="2"/>
      <c r="M80" s="2"/>
      <c r="N80" s="2"/>
      <c r="O80" s="2"/>
      <c r="P80" s="2"/>
      <c r="Q80" s="2"/>
      <c r="R80" s="2"/>
      <c r="S80" s="2"/>
    </row>
    <row r="81" spans="2:19" ht="12.75">
      <c r="B81" s="2"/>
      <c r="C81" s="2"/>
      <c r="D81" s="2"/>
      <c r="E81" s="2"/>
      <c r="F81" s="2"/>
      <c r="G81" s="2"/>
      <c r="H81" s="2"/>
      <c r="I81" s="2"/>
      <c r="J81" s="2"/>
      <c r="K81" s="2"/>
      <c r="L81" s="2"/>
      <c r="M81" s="2"/>
      <c r="N81" s="2"/>
      <c r="O81" s="2"/>
      <c r="P81" s="2"/>
      <c r="Q81" s="2"/>
      <c r="R81" s="2"/>
      <c r="S81" s="2"/>
    </row>
    <row r="82" spans="2:19" ht="12.75">
      <c r="B82" s="2"/>
      <c r="C82" s="2"/>
      <c r="D82" s="2"/>
      <c r="E82" s="2"/>
      <c r="F82" s="2"/>
      <c r="G82" s="2"/>
      <c r="H82" s="2"/>
      <c r="I82" s="2"/>
      <c r="J82" s="2"/>
      <c r="K82" s="2"/>
      <c r="L82" s="2"/>
      <c r="M82" s="2"/>
      <c r="N82" s="2"/>
      <c r="O82" s="2"/>
      <c r="P82" s="2"/>
      <c r="Q82" s="2"/>
      <c r="R82" s="2"/>
      <c r="S82" s="2"/>
    </row>
    <row r="83" spans="2:19" ht="12.75">
      <c r="B83" s="2"/>
      <c r="C83" s="2"/>
      <c r="D83" s="2"/>
      <c r="E83" s="2"/>
      <c r="F83" s="2"/>
      <c r="G83" s="2"/>
      <c r="H83" s="2"/>
      <c r="I83" s="2"/>
      <c r="J83" s="2"/>
      <c r="K83" s="2"/>
      <c r="L83" s="2"/>
      <c r="M83" s="2"/>
      <c r="N83" s="2"/>
      <c r="O83" s="2"/>
      <c r="P83" s="2"/>
      <c r="Q83" s="2"/>
      <c r="R83" s="2"/>
      <c r="S83" s="2"/>
    </row>
    <row r="84" spans="2:19" ht="12.75">
      <c r="B84" s="2"/>
      <c r="C84" s="2"/>
      <c r="D84" s="2"/>
      <c r="E84" s="2"/>
      <c r="F84" s="2"/>
      <c r="G84" s="2"/>
      <c r="H84" s="2"/>
      <c r="I84" s="2"/>
      <c r="J84" s="2"/>
      <c r="K84" s="2"/>
      <c r="L84" s="2"/>
      <c r="M84" s="2"/>
      <c r="N84" s="2"/>
      <c r="O84" s="2"/>
      <c r="P84" s="2"/>
      <c r="Q84" s="2"/>
      <c r="R84" s="2"/>
      <c r="S84" s="2"/>
    </row>
    <row r="85" spans="2:19" ht="12.75">
      <c r="B85" s="2"/>
      <c r="C85" s="2"/>
      <c r="D85" s="2"/>
      <c r="E85" s="2"/>
      <c r="F85" s="2"/>
      <c r="G85" s="2"/>
      <c r="H85" s="2"/>
      <c r="I85" s="2"/>
      <c r="J85" s="2"/>
      <c r="K85" s="2"/>
      <c r="L85" s="2"/>
      <c r="M85" s="2"/>
      <c r="N85" s="2"/>
      <c r="O85" s="2"/>
      <c r="P85" s="2"/>
      <c r="Q85" s="2"/>
      <c r="R85" s="2"/>
      <c r="S85" s="2"/>
    </row>
    <row r="86" spans="2:19" ht="12.75">
      <c r="B86" s="2"/>
      <c r="C86" s="2"/>
      <c r="D86" s="2"/>
      <c r="E86" s="2"/>
      <c r="F86" s="2"/>
      <c r="G86" s="2"/>
      <c r="H86" s="2"/>
      <c r="I86" s="2"/>
      <c r="J86" s="2"/>
      <c r="K86" s="2"/>
      <c r="L86" s="2"/>
      <c r="M86" s="2"/>
      <c r="N86" s="2"/>
      <c r="O86" s="2"/>
      <c r="P86" s="2"/>
      <c r="Q86" s="2"/>
      <c r="R86" s="2"/>
      <c r="S86" s="2"/>
    </row>
    <row r="87" spans="2:19" ht="12.75">
      <c r="B87" s="2"/>
      <c r="C87" s="2"/>
      <c r="D87" s="2"/>
      <c r="E87" s="2"/>
      <c r="F87" s="2"/>
      <c r="G87" s="2"/>
      <c r="H87" s="2"/>
      <c r="I87" s="2"/>
      <c r="J87" s="2"/>
      <c r="K87" s="2"/>
      <c r="L87" s="2"/>
      <c r="M87" s="2"/>
      <c r="N87" s="2"/>
      <c r="O87" s="2"/>
      <c r="P87" s="2"/>
      <c r="Q87" s="2"/>
      <c r="R87" s="2"/>
      <c r="S87" s="2"/>
    </row>
    <row r="88" spans="2:19" ht="12.75">
      <c r="B88" s="2"/>
      <c r="C88" s="2"/>
      <c r="D88" s="2"/>
      <c r="E88" s="2"/>
      <c r="F88" s="2"/>
      <c r="G88" s="2"/>
      <c r="H88" s="2"/>
      <c r="I88" s="2"/>
      <c r="J88" s="2"/>
      <c r="K88" s="2"/>
      <c r="L88" s="2"/>
      <c r="M88" s="2"/>
      <c r="N88" s="2"/>
      <c r="O88" s="2"/>
      <c r="P88" s="2"/>
      <c r="Q88" s="2"/>
      <c r="R88" s="2"/>
      <c r="S88" s="2"/>
    </row>
    <row r="89" spans="2:19" ht="12.75">
      <c r="B89" s="2"/>
      <c r="C89" s="2"/>
      <c r="D89" s="2"/>
      <c r="E89" s="2"/>
      <c r="F89" s="2"/>
      <c r="G89" s="2"/>
      <c r="H89" s="2"/>
      <c r="I89" s="2"/>
      <c r="J89" s="2"/>
      <c r="K89" s="2"/>
      <c r="L89" s="2"/>
      <c r="M89" s="2"/>
      <c r="N89" s="2"/>
      <c r="O89" s="2"/>
      <c r="P89" s="2"/>
      <c r="Q89" s="2"/>
      <c r="R89" s="2"/>
      <c r="S89" s="2"/>
    </row>
    <row r="90" spans="2:19" ht="12.75">
      <c r="B90" s="2"/>
      <c r="C90" s="2"/>
      <c r="D90" s="2"/>
      <c r="E90" s="2"/>
      <c r="F90" s="2"/>
      <c r="G90" s="2"/>
      <c r="H90" s="2"/>
      <c r="I90" s="2"/>
      <c r="J90" s="2"/>
      <c r="K90" s="2"/>
      <c r="L90" s="2"/>
      <c r="M90" s="2"/>
      <c r="N90" s="2"/>
      <c r="O90" s="2"/>
      <c r="P90" s="2"/>
      <c r="Q90" s="2"/>
      <c r="R90" s="2"/>
      <c r="S90" s="2"/>
    </row>
    <row r="91" spans="2:19" ht="12.75">
      <c r="B91" s="2"/>
      <c r="C91" s="2"/>
      <c r="D91" s="2"/>
      <c r="E91" s="2"/>
      <c r="F91" s="2"/>
      <c r="G91" s="2"/>
      <c r="H91" s="2"/>
      <c r="I91" s="2"/>
      <c r="J91" s="2"/>
      <c r="K91" s="2"/>
      <c r="L91" s="2"/>
      <c r="M91" s="2"/>
      <c r="N91" s="2"/>
      <c r="O91" s="2"/>
      <c r="P91" s="2"/>
      <c r="Q91" s="2"/>
      <c r="R91" s="2"/>
      <c r="S91" s="2"/>
    </row>
    <row r="92" spans="2:19" ht="12.75">
      <c r="B92" s="2"/>
      <c r="C92" s="2"/>
      <c r="D92" s="2"/>
      <c r="E92" s="2"/>
      <c r="F92" s="2"/>
      <c r="G92" s="2"/>
      <c r="H92" s="2"/>
      <c r="I92" s="2"/>
      <c r="J92" s="2"/>
      <c r="K92" s="2"/>
      <c r="L92" s="2"/>
      <c r="M92" s="2"/>
      <c r="N92" s="2"/>
      <c r="O92" s="2"/>
      <c r="P92" s="2"/>
      <c r="Q92" s="2"/>
      <c r="R92" s="2"/>
      <c r="S92" s="2"/>
    </row>
    <row r="93" spans="2:19" ht="12.75">
      <c r="B93" s="2"/>
      <c r="C93" s="2"/>
      <c r="D93" s="2"/>
      <c r="E93" s="2"/>
      <c r="F93" s="2"/>
      <c r="G93" s="2"/>
      <c r="H93" s="2"/>
      <c r="I93" s="2"/>
      <c r="J93" s="2"/>
      <c r="K93" s="2"/>
      <c r="L93" s="2"/>
      <c r="M93" s="2"/>
      <c r="N93" s="2"/>
      <c r="O93" s="2"/>
      <c r="P93" s="2"/>
      <c r="Q93" s="2"/>
      <c r="R93" s="2"/>
      <c r="S93" s="2"/>
    </row>
    <row r="94" spans="2:19" ht="12.75">
      <c r="B94" s="2"/>
      <c r="C94" s="2"/>
      <c r="D94" s="2"/>
      <c r="E94" s="2"/>
      <c r="F94" s="2"/>
      <c r="G94" s="2"/>
      <c r="H94" s="2"/>
      <c r="I94" s="2"/>
      <c r="J94" s="2"/>
      <c r="K94" s="2"/>
      <c r="L94" s="2"/>
      <c r="M94" s="2"/>
      <c r="N94" s="2"/>
      <c r="O94" s="2"/>
      <c r="P94" s="2"/>
      <c r="Q94" s="2"/>
      <c r="R94" s="2"/>
      <c r="S94" s="2"/>
    </row>
    <row r="95" spans="2:19" ht="12.75">
      <c r="B95" s="2"/>
      <c r="C95" s="2"/>
      <c r="D95" s="2"/>
      <c r="E95" s="2"/>
      <c r="F95" s="2"/>
      <c r="G95" s="2"/>
      <c r="H95" s="2"/>
      <c r="I95" s="2"/>
      <c r="J95" s="2"/>
      <c r="K95" s="2"/>
      <c r="L95" s="2"/>
      <c r="M95" s="2"/>
      <c r="N95" s="2"/>
      <c r="O95" s="2"/>
      <c r="P95" s="2"/>
      <c r="Q95" s="2"/>
      <c r="R95" s="2"/>
      <c r="S95" s="2"/>
    </row>
    <row r="96" spans="2:19" ht="12.75">
      <c r="B96" s="2"/>
      <c r="C96" s="2"/>
      <c r="D96" s="2"/>
      <c r="E96" s="2"/>
      <c r="F96" s="2"/>
      <c r="G96" s="2"/>
      <c r="H96" s="2"/>
      <c r="I96" s="2"/>
      <c r="J96" s="2"/>
      <c r="K96" s="2"/>
      <c r="L96" s="2"/>
      <c r="M96" s="2"/>
      <c r="N96" s="2"/>
      <c r="O96" s="2"/>
      <c r="P96" s="2"/>
      <c r="Q96" s="2"/>
      <c r="R96" s="2"/>
      <c r="S96" s="2"/>
    </row>
    <row r="97" spans="11:18" ht="12.75">
      <c r="K97" s="2"/>
      <c r="L97" s="2"/>
      <c r="M97" s="2"/>
      <c r="N97" s="2"/>
      <c r="O97" s="2"/>
      <c r="P97" s="2"/>
      <c r="Q97" s="2"/>
      <c r="R97" s="2"/>
    </row>
    <row r="98" spans="11:18" ht="12.75">
      <c r="K98" s="2"/>
      <c r="L98" s="2"/>
      <c r="M98" s="2"/>
      <c r="N98" s="2"/>
      <c r="O98" s="2"/>
      <c r="P98" s="2"/>
      <c r="Q98" s="2"/>
      <c r="R98" s="2"/>
    </row>
    <row r="99" spans="11:18" ht="12.75">
      <c r="K99" s="2"/>
      <c r="L99" s="2"/>
      <c r="M99" s="2"/>
      <c r="N99" s="2"/>
      <c r="O99" s="2"/>
      <c r="P99" s="2"/>
      <c r="Q99" s="2"/>
      <c r="R99" s="2"/>
    </row>
    <row r="100" spans="11:18" ht="12.75">
      <c r="K100" s="2"/>
      <c r="L100" s="2"/>
      <c r="M100" s="2"/>
      <c r="N100" s="2"/>
      <c r="O100" s="2"/>
      <c r="P100" s="2"/>
      <c r="Q100" s="2"/>
      <c r="R100" s="2"/>
    </row>
  </sheetData>
  <printOptions/>
  <pageMargins left="0.75" right="0.75" top="1" bottom="1" header="0.5" footer="0.5"/>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1" sqref="I21"/>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Enter Your Name Here</dc:creator>
  <cp:keywords/>
  <dc:description/>
  <cp:lastModifiedBy>Enter Your Name Here</cp:lastModifiedBy>
  <cp:lastPrinted>2002-07-18T08:37:50Z</cp:lastPrinted>
  <dcterms:created xsi:type="dcterms:W3CDTF">2001-04-26T00:31:45Z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